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onmi\Dropbox\0teaching\OU\Investments\LECTURES\lecture_08_asset_allocation\Lab_solutions\"/>
    </mc:Choice>
  </mc:AlternateContent>
  <xr:revisionPtr revIDLastSave="0" documentId="13_ncr:1_{BEBA0474-C62E-4D03-8CC9-6B93C8552F95}" xr6:coauthVersionLast="47" xr6:coauthVersionMax="47" xr10:uidLastSave="{00000000-0000-0000-0000-000000000000}"/>
  <bookViews>
    <workbookView xWindow="-96" yWindow="-96" windowWidth="23232" windowHeight="13872" tabRatio="500" xr2:uid="{00000000-000D-0000-FFFF-FFFF00000000}"/>
  </bookViews>
  <sheets>
    <sheet name="Unconstrained" sheetId="1" r:id="rId1"/>
    <sheet name="Constrained" sheetId="3" r:id="rId2"/>
  </sheets>
  <definedNames>
    <definedName name="solver_adj" localSheetId="1" hidden="1">Constrained!$I$46:$I$49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Constrained!$I$46:$I$49</definedName>
    <definedName name="solver_lhs2" localSheetId="1" hidden="1">Constrained!$I$46:$I$49</definedName>
    <definedName name="solver_lhs3" localSheetId="1" hidden="1">Constrained!$I$50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3</definedName>
    <definedName name="solver_nwt" localSheetId="1" hidden="1">1</definedName>
    <definedName name="solver_opt" localSheetId="1" hidden="1">Constrained!$I$55</definedName>
    <definedName name="solver_pre" localSheetId="1" hidden="1">0.000001</definedName>
    <definedName name="solver_rbv" localSheetId="1" hidden="1">1</definedName>
    <definedName name="solver_rel1" localSheetId="1" hidden="1">1</definedName>
    <definedName name="solver_rel2" localSheetId="1" hidden="1">3</definedName>
    <definedName name="solver_rel3" localSheetId="1" hidden="1">2</definedName>
    <definedName name="solver_rhs1" localSheetId="1" hidden="1">0.3</definedName>
    <definedName name="solver_rhs2" localSheetId="1" hidden="1">0</definedName>
    <definedName name="solver_rhs3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 iterate="1" iterateDelta="9.8999999999999999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2" i="1" l="1"/>
  <c r="I40" i="1" s="1" a="1"/>
  <c r="I40" i="1" s="1"/>
  <c r="J64" i="3"/>
  <c r="K64" i="3"/>
  <c r="L64" i="3"/>
  <c r="M64" i="3"/>
  <c r="J65" i="3"/>
  <c r="K65" i="3"/>
  <c r="L65" i="3"/>
  <c r="M65" i="3"/>
  <c r="J66" i="3"/>
  <c r="K66" i="3"/>
  <c r="L66" i="3"/>
  <c r="M66" i="3"/>
  <c r="J67" i="3"/>
  <c r="K67" i="3"/>
  <c r="L67" i="3"/>
  <c r="M67" i="3"/>
  <c r="I65" i="3"/>
  <c r="I66" i="3"/>
  <c r="I67" i="3"/>
  <c r="I64" i="3"/>
  <c r="I53" i="3" a="1"/>
  <c r="I53" i="3" s="1"/>
  <c r="I52" i="3" a="1"/>
  <c r="I52" i="3" s="1"/>
  <c r="I50" i="3"/>
  <c r="O97" i="3"/>
  <c r="P96" i="3"/>
  <c r="O96" i="3"/>
  <c r="O93" i="3"/>
  <c r="P92" i="3"/>
  <c r="O92" i="3"/>
  <c r="O89" i="3"/>
  <c r="P88" i="3"/>
  <c r="O88" i="3"/>
  <c r="O85" i="3"/>
  <c r="P84" i="3"/>
  <c r="O84" i="3"/>
  <c r="O81" i="3"/>
  <c r="P80" i="3"/>
  <c r="O80" i="3"/>
  <c r="O77" i="3"/>
  <c r="P76" i="3"/>
  <c r="O76" i="3"/>
  <c r="O73" i="3"/>
  <c r="P72" i="3"/>
  <c r="O72" i="3"/>
  <c r="O69" i="3"/>
  <c r="P67" i="3"/>
  <c r="O67" i="3"/>
  <c r="P65" i="3"/>
  <c r="O65" i="3"/>
  <c r="O64" i="3"/>
  <c r="O61" i="3"/>
  <c r="P60" i="3"/>
  <c r="O60" i="3"/>
  <c r="P58" i="3"/>
  <c r="O58" i="3"/>
  <c r="O55" i="3"/>
  <c r="P54" i="3"/>
  <c r="O52" i="3"/>
  <c r="O49" i="3"/>
  <c r="P48" i="3"/>
  <c r="O48" i="3"/>
  <c r="O45" i="3"/>
  <c r="P44" i="3"/>
  <c r="O44" i="3"/>
  <c r="O42" i="3"/>
  <c r="O41" i="3"/>
  <c r="P40" i="3"/>
  <c r="O40" i="3"/>
  <c r="O38" i="3"/>
  <c r="P37" i="3"/>
  <c r="O37" i="3"/>
  <c r="O34" i="3"/>
  <c r="P33" i="3"/>
  <c r="O33" i="3"/>
  <c r="O31" i="3"/>
  <c r="O30" i="3"/>
  <c r="P29" i="3"/>
  <c r="O29" i="3"/>
  <c r="O27" i="3"/>
  <c r="P26" i="3"/>
  <c r="O26" i="3"/>
  <c r="R25" i="3"/>
  <c r="O23" i="3"/>
  <c r="P22" i="3"/>
  <c r="O22" i="3"/>
  <c r="O19" i="3"/>
  <c r="P18" i="3"/>
  <c r="O18" i="3"/>
  <c r="L16" i="3"/>
  <c r="P15" i="3"/>
  <c r="O15" i="3"/>
  <c r="K15" i="3"/>
  <c r="P14" i="3"/>
  <c r="O14" i="3"/>
  <c r="J14" i="3"/>
  <c r="O13" i="3"/>
  <c r="I13" i="3"/>
  <c r="P12" i="3"/>
  <c r="O12" i="3"/>
  <c r="P11" i="3"/>
  <c r="O11" i="3"/>
  <c r="O9" i="3"/>
  <c r="P8" i="3"/>
  <c r="O8" i="3"/>
  <c r="L8" i="3"/>
  <c r="K8" i="3"/>
  <c r="O7" i="3"/>
  <c r="L7" i="3"/>
  <c r="K7" i="3"/>
  <c r="J7" i="3"/>
  <c r="J8" i="3" s="1"/>
  <c r="J9" i="3" s="1"/>
  <c r="I7" i="3"/>
  <c r="I8" i="3" s="1"/>
  <c r="I9" i="3" s="1"/>
  <c r="P6" i="3"/>
  <c r="O6" i="3"/>
  <c r="L6" i="3"/>
  <c r="R99" i="3" s="1"/>
  <c r="K6" i="3"/>
  <c r="Q2" i="3" s="1"/>
  <c r="J6" i="3"/>
  <c r="P63" i="3" s="1"/>
  <c r="I6" i="3"/>
  <c r="O54" i="3" s="1"/>
  <c r="O5" i="3"/>
  <c r="P4" i="3"/>
  <c r="O4" i="3"/>
  <c r="P3" i="3"/>
  <c r="O3" i="3"/>
  <c r="I3" i="3"/>
  <c r="R2" i="3"/>
  <c r="I2" i="3"/>
  <c r="I3" i="1"/>
  <c r="L16" i="1"/>
  <c r="K15" i="1"/>
  <c r="J14" i="1"/>
  <c r="I13" i="1"/>
  <c r="J6" i="1"/>
  <c r="P79" i="1" s="1"/>
  <c r="K6" i="1"/>
  <c r="L6" i="1"/>
  <c r="J7" i="1"/>
  <c r="J8" i="1" s="1"/>
  <c r="K7" i="1"/>
  <c r="K8" i="1" s="1"/>
  <c r="L7" i="1"/>
  <c r="L8" i="1" s="1"/>
  <c r="I7" i="1"/>
  <c r="I8" i="1" s="1"/>
  <c r="I6" i="1"/>
  <c r="O67" i="1" s="1"/>
  <c r="Q10" i="3" l="1"/>
  <c r="R44" i="3"/>
  <c r="R58" i="3"/>
  <c r="R65" i="3"/>
  <c r="R72" i="3"/>
  <c r="R76" i="3"/>
  <c r="R80" i="3"/>
  <c r="R84" i="3"/>
  <c r="R88" i="3"/>
  <c r="R92" i="3"/>
  <c r="R96" i="3"/>
  <c r="Q14" i="3"/>
  <c r="Q44" i="3"/>
  <c r="Q92" i="3"/>
  <c r="Q3" i="3"/>
  <c r="Q48" i="3"/>
  <c r="Q60" i="3"/>
  <c r="Q67" i="3"/>
  <c r="Q17" i="3"/>
  <c r="R10" i="3"/>
  <c r="R3" i="3"/>
  <c r="R6" i="3"/>
  <c r="R8" i="3"/>
  <c r="R11" i="3"/>
  <c r="R18" i="3"/>
  <c r="R22" i="3"/>
  <c r="R26" i="3"/>
  <c r="P30" i="3"/>
  <c r="R37" i="3"/>
  <c r="P41" i="3"/>
  <c r="P45" i="3"/>
  <c r="R48" i="3"/>
  <c r="P52" i="3"/>
  <c r="P55" i="3"/>
  <c r="R60" i="3"/>
  <c r="R67" i="3"/>
  <c r="P69" i="3"/>
  <c r="P73" i="3"/>
  <c r="P77" i="3"/>
  <c r="P81" i="3"/>
  <c r="P85" i="3"/>
  <c r="P89" i="3"/>
  <c r="P93" i="3"/>
  <c r="P97" i="3"/>
  <c r="Q30" i="3"/>
  <c r="Q41" i="3"/>
  <c r="Q45" i="3"/>
  <c r="Q52" i="3"/>
  <c r="Q55" i="3"/>
  <c r="Q69" i="3"/>
  <c r="Q73" i="3"/>
  <c r="Q77" i="3"/>
  <c r="Q81" i="3"/>
  <c r="Q85" i="3"/>
  <c r="Q89" i="3"/>
  <c r="Q93" i="3"/>
  <c r="Q97" i="3"/>
  <c r="Q65" i="3"/>
  <c r="Q15" i="3"/>
  <c r="P19" i="3"/>
  <c r="P23" i="3"/>
  <c r="R30" i="3"/>
  <c r="P34" i="3"/>
  <c r="P38" i="3"/>
  <c r="R41" i="3"/>
  <c r="R45" i="3"/>
  <c r="P49" i="3"/>
  <c r="R52" i="3"/>
  <c r="R55" i="3"/>
  <c r="P61" i="3"/>
  <c r="R69" i="3"/>
  <c r="R73" i="3"/>
  <c r="R77" i="3"/>
  <c r="R81" i="3"/>
  <c r="R85" i="3"/>
  <c r="R89" i="3"/>
  <c r="R93" i="3"/>
  <c r="R97" i="3"/>
  <c r="Q36" i="3"/>
  <c r="R21" i="3"/>
  <c r="Q49" i="3"/>
  <c r="O56" i="3"/>
  <c r="Q61" i="3"/>
  <c r="P64" i="3"/>
  <c r="O70" i="3"/>
  <c r="O74" i="3"/>
  <c r="O78" i="3"/>
  <c r="O82" i="3"/>
  <c r="O86" i="3"/>
  <c r="O90" i="3"/>
  <c r="O94" i="3"/>
  <c r="O98" i="3"/>
  <c r="Q21" i="3"/>
  <c r="Q47" i="3"/>
  <c r="Q33" i="3"/>
  <c r="Q58" i="3"/>
  <c r="Q84" i="3"/>
  <c r="R29" i="3"/>
  <c r="Q6" i="3"/>
  <c r="Q26" i="3"/>
  <c r="R19" i="3"/>
  <c r="R23" i="3"/>
  <c r="P27" i="3"/>
  <c r="P31" i="3"/>
  <c r="R34" i="3"/>
  <c r="R38" i="3"/>
  <c r="P42" i="3"/>
  <c r="R49" i="3"/>
  <c r="P56" i="3"/>
  <c r="O59" i="3"/>
  <c r="R61" i="3"/>
  <c r="Q64" i="3"/>
  <c r="O66" i="3"/>
  <c r="P70" i="3"/>
  <c r="P74" i="3"/>
  <c r="P78" i="3"/>
  <c r="P82" i="3"/>
  <c r="P86" i="3"/>
  <c r="P90" i="3"/>
  <c r="P94" i="3"/>
  <c r="P98" i="3"/>
  <c r="R51" i="3"/>
  <c r="R54" i="3"/>
  <c r="Q72" i="3"/>
  <c r="R40" i="3"/>
  <c r="Q8" i="3"/>
  <c r="Q22" i="3"/>
  <c r="K9" i="3"/>
  <c r="Q34" i="3"/>
  <c r="O16" i="3"/>
  <c r="O20" i="3"/>
  <c r="O24" i="3"/>
  <c r="Q27" i="3"/>
  <c r="Q31" i="3"/>
  <c r="O35" i="3"/>
  <c r="O39" i="3"/>
  <c r="Q42" i="3"/>
  <c r="O46" i="3"/>
  <c r="O50" i="3"/>
  <c r="O53" i="3"/>
  <c r="Q56" i="3"/>
  <c r="P59" i="3"/>
  <c r="O62" i="3"/>
  <c r="R64" i="3"/>
  <c r="P66" i="3"/>
  <c r="Q70" i="3"/>
  <c r="Q74" i="3"/>
  <c r="Q78" i="3"/>
  <c r="Q82" i="3"/>
  <c r="Q86" i="3"/>
  <c r="Q90" i="3"/>
  <c r="Q94" i="3"/>
  <c r="Q98" i="3"/>
  <c r="Q25" i="3"/>
  <c r="Q54" i="3"/>
  <c r="Q88" i="3"/>
  <c r="R14" i="3"/>
  <c r="R33" i="3"/>
  <c r="Q11" i="3"/>
  <c r="Q37" i="3"/>
  <c r="R15" i="3"/>
  <c r="L9" i="3"/>
  <c r="P5" i="3"/>
  <c r="P9" i="3"/>
  <c r="P24" i="3"/>
  <c r="P53" i="3"/>
  <c r="Q5" i="3"/>
  <c r="Q7" i="3"/>
  <c r="Q9" i="3"/>
  <c r="P13" i="3"/>
  <c r="Q16" i="3"/>
  <c r="Q20" i="3"/>
  <c r="Q24" i="3"/>
  <c r="O28" i="3"/>
  <c r="O32" i="3"/>
  <c r="Q35" i="3"/>
  <c r="Q39" i="3"/>
  <c r="O43" i="3"/>
  <c r="Q46" i="3"/>
  <c r="Q50" i="3"/>
  <c r="Q53" i="3"/>
  <c r="O57" i="3"/>
  <c r="R59" i="3"/>
  <c r="Q62" i="3"/>
  <c r="R66" i="3"/>
  <c r="P68" i="3"/>
  <c r="O71" i="3"/>
  <c r="O75" i="3"/>
  <c r="O79" i="3"/>
  <c r="O83" i="3"/>
  <c r="O87" i="3"/>
  <c r="O91" i="3"/>
  <c r="O95" i="3"/>
  <c r="O99" i="3"/>
  <c r="Q63" i="3"/>
  <c r="Q76" i="3"/>
  <c r="Q18" i="3"/>
  <c r="P7" i="3"/>
  <c r="P16" i="3"/>
  <c r="P20" i="3"/>
  <c r="R31" i="3"/>
  <c r="P35" i="3"/>
  <c r="P39" i="3"/>
  <c r="R42" i="3"/>
  <c r="P50" i="3"/>
  <c r="R56" i="3"/>
  <c r="Q59" i="3"/>
  <c r="P62" i="3"/>
  <c r="Q66" i="3"/>
  <c r="O68" i="3"/>
  <c r="R70" i="3"/>
  <c r="R74" i="3"/>
  <c r="R78" i="3"/>
  <c r="R82" i="3"/>
  <c r="R86" i="3"/>
  <c r="R90" i="3"/>
  <c r="R94" i="3"/>
  <c r="R98" i="3"/>
  <c r="O2" i="3"/>
  <c r="R5" i="3"/>
  <c r="R7" i="3"/>
  <c r="R9" i="3"/>
  <c r="Q13" i="3"/>
  <c r="R16" i="3"/>
  <c r="R20" i="3"/>
  <c r="R24" i="3"/>
  <c r="P28" i="3"/>
  <c r="P32" i="3"/>
  <c r="R35" i="3"/>
  <c r="R39" i="3"/>
  <c r="P43" i="3"/>
  <c r="R46" i="3"/>
  <c r="R50" i="3"/>
  <c r="R53" i="3"/>
  <c r="P57" i="3"/>
  <c r="R62" i="3"/>
  <c r="Q68" i="3"/>
  <c r="P71" i="3"/>
  <c r="P75" i="3"/>
  <c r="P79" i="3"/>
  <c r="P83" i="3"/>
  <c r="P87" i="3"/>
  <c r="P91" i="3"/>
  <c r="P95" i="3"/>
  <c r="P99" i="3"/>
  <c r="R17" i="3"/>
  <c r="R47" i="3"/>
  <c r="Q40" i="3"/>
  <c r="Q80" i="3"/>
  <c r="Q4" i="3"/>
  <c r="Q12" i="3"/>
  <c r="Q19" i="3"/>
  <c r="Q23" i="3"/>
  <c r="Q38" i="3"/>
  <c r="R4" i="3"/>
  <c r="R12" i="3"/>
  <c r="R27" i="3"/>
  <c r="P46" i="3"/>
  <c r="P2" i="3"/>
  <c r="O10" i="3"/>
  <c r="R13" i="3"/>
  <c r="O17" i="3"/>
  <c r="O21" i="3"/>
  <c r="O25" i="3"/>
  <c r="Q28" i="3"/>
  <c r="Q32" i="3"/>
  <c r="O36" i="3"/>
  <c r="I40" i="3" a="1"/>
  <c r="I40" i="3" s="1"/>
  <c r="Q43" i="3"/>
  <c r="O47" i="3"/>
  <c r="O51" i="3"/>
  <c r="Q57" i="3"/>
  <c r="O63" i="3"/>
  <c r="R68" i="3"/>
  <c r="Q71" i="3"/>
  <c r="Q75" i="3"/>
  <c r="Q79" i="3"/>
  <c r="Q83" i="3"/>
  <c r="Q87" i="3"/>
  <c r="Q91" i="3"/>
  <c r="Q95" i="3"/>
  <c r="Q99" i="3"/>
  <c r="Q51" i="3"/>
  <c r="R36" i="3"/>
  <c r="R63" i="3"/>
  <c r="Q29" i="3"/>
  <c r="Q96" i="3"/>
  <c r="P10" i="3"/>
  <c r="P17" i="3"/>
  <c r="P21" i="3"/>
  <c r="P25" i="3"/>
  <c r="R28" i="3"/>
  <c r="R32" i="3"/>
  <c r="P36" i="3"/>
  <c r="R43" i="3"/>
  <c r="P47" i="3"/>
  <c r="P51" i="3"/>
  <c r="R57" i="3"/>
  <c r="R71" i="3"/>
  <c r="R75" i="3"/>
  <c r="R79" i="3"/>
  <c r="R83" i="3"/>
  <c r="R87" i="3"/>
  <c r="R91" i="3"/>
  <c r="R95" i="3"/>
  <c r="J9" i="1"/>
  <c r="P15" i="1"/>
  <c r="P3" i="1"/>
  <c r="P66" i="1"/>
  <c r="P65" i="1"/>
  <c r="P44" i="1"/>
  <c r="P4" i="1"/>
  <c r="P55" i="1"/>
  <c r="P64" i="1"/>
  <c r="P27" i="1"/>
  <c r="P5" i="1"/>
  <c r="P45" i="1"/>
  <c r="P2" i="1"/>
  <c r="P99" i="1"/>
  <c r="P6" i="1"/>
  <c r="P28" i="1"/>
  <c r="P54" i="1"/>
  <c r="P98" i="1"/>
  <c r="P7" i="1"/>
  <c r="P97" i="1"/>
  <c r="P29" i="1"/>
  <c r="P63" i="1"/>
  <c r="P8" i="1"/>
  <c r="P96" i="1"/>
  <c r="P95" i="1"/>
  <c r="P30" i="1"/>
  <c r="P9" i="1"/>
  <c r="P62" i="1"/>
  <c r="P94" i="1"/>
  <c r="P93" i="1"/>
  <c r="P10" i="1"/>
  <c r="P31" i="1"/>
  <c r="P46" i="1"/>
  <c r="P92" i="1"/>
  <c r="P11" i="1"/>
  <c r="P91" i="1"/>
  <c r="P32" i="1"/>
  <c r="P50" i="1"/>
  <c r="P12" i="1"/>
  <c r="P90" i="1"/>
  <c r="P89" i="1"/>
  <c r="P33" i="1"/>
  <c r="P13" i="1"/>
  <c r="P61" i="1"/>
  <c r="P88" i="1"/>
  <c r="P85" i="1"/>
  <c r="P14" i="1"/>
  <c r="P34" i="1"/>
  <c r="P60" i="1"/>
  <c r="P83" i="1"/>
  <c r="P26" i="1"/>
  <c r="P82" i="1"/>
  <c r="P35" i="1"/>
  <c r="P47" i="1"/>
  <c r="P16" i="1"/>
  <c r="P81" i="1"/>
  <c r="P80" i="1"/>
  <c r="P36" i="1"/>
  <c r="P17" i="1"/>
  <c r="P51" i="1"/>
  <c r="P78" i="1"/>
  <c r="P77" i="1"/>
  <c r="P18" i="1"/>
  <c r="P37" i="1"/>
  <c r="P59" i="1"/>
  <c r="P84" i="1"/>
  <c r="P19" i="1"/>
  <c r="P76" i="1"/>
  <c r="P38" i="1"/>
  <c r="P58" i="1"/>
  <c r="P20" i="1"/>
  <c r="P75" i="1"/>
  <c r="P48" i="1"/>
  <c r="P39" i="1"/>
  <c r="P21" i="1"/>
  <c r="P53" i="1"/>
  <c r="P74" i="1"/>
  <c r="P73" i="1"/>
  <c r="P22" i="1"/>
  <c r="P40" i="1"/>
  <c r="P57" i="1"/>
  <c r="P72" i="1"/>
  <c r="P23" i="1"/>
  <c r="P71" i="1"/>
  <c r="P41" i="1"/>
  <c r="P56" i="1"/>
  <c r="P70" i="1"/>
  <c r="P86" i="1"/>
  <c r="P69" i="1"/>
  <c r="P87" i="1"/>
  <c r="P42" i="1"/>
  <c r="P24" i="1"/>
  <c r="P49" i="1"/>
  <c r="P68" i="1"/>
  <c r="P67" i="1"/>
  <c r="P25" i="1"/>
  <c r="P43" i="1"/>
  <c r="P52" i="1"/>
  <c r="Q3" i="1"/>
  <c r="Q48" i="1"/>
  <c r="Q49" i="1"/>
  <c r="Q4" i="1"/>
  <c r="Q50" i="1"/>
  <c r="Q76" i="1"/>
  <c r="Q5" i="1"/>
  <c r="Q52" i="1"/>
  <c r="Q53" i="1"/>
  <c r="Q6" i="1"/>
  <c r="Q54" i="1"/>
  <c r="Q55" i="1"/>
  <c r="Q7" i="1"/>
  <c r="Q56" i="1"/>
  <c r="Q57" i="1"/>
  <c r="Q8" i="1"/>
  <c r="Q58" i="1"/>
  <c r="Q59" i="1"/>
  <c r="Q9" i="1"/>
  <c r="Q60" i="1"/>
  <c r="Q61" i="1"/>
  <c r="Q10" i="1"/>
  <c r="Q62" i="1"/>
  <c r="Q63" i="1"/>
  <c r="Q11" i="1"/>
  <c r="Q64" i="1"/>
  <c r="Q65" i="1"/>
  <c r="Q12" i="1"/>
  <c r="Q66" i="1"/>
  <c r="Q67" i="1"/>
  <c r="Q13" i="1"/>
  <c r="Q68" i="1"/>
  <c r="Q69" i="1"/>
  <c r="Q14" i="1"/>
  <c r="Q70" i="1"/>
  <c r="Q71" i="1"/>
  <c r="Q15" i="1"/>
  <c r="Q72" i="1"/>
  <c r="Q73" i="1"/>
  <c r="Q16" i="1"/>
  <c r="Q74" i="1"/>
  <c r="Q75" i="1"/>
  <c r="Q17" i="1"/>
  <c r="Q77" i="1"/>
  <c r="Q78" i="1"/>
  <c r="Q18" i="1"/>
  <c r="Q79" i="1"/>
  <c r="Q80" i="1"/>
  <c r="Q19" i="1"/>
  <c r="Q81" i="1"/>
  <c r="Q82" i="1"/>
  <c r="Q20" i="1"/>
  <c r="Q83" i="1"/>
  <c r="Q84" i="1"/>
  <c r="Q21" i="1"/>
  <c r="Q85" i="1"/>
  <c r="Q86" i="1"/>
  <c r="Q22" i="1"/>
  <c r="Q87" i="1"/>
  <c r="Q88" i="1"/>
  <c r="Q23" i="1"/>
  <c r="Q89" i="1"/>
  <c r="Q90" i="1"/>
  <c r="Q91" i="1"/>
  <c r="Q92" i="1"/>
  <c r="Q93" i="1"/>
  <c r="Q24" i="1"/>
  <c r="Q94" i="1"/>
  <c r="Q95" i="1"/>
  <c r="Q25" i="1"/>
  <c r="Q96" i="1"/>
  <c r="Q97" i="1"/>
  <c r="Q98" i="1"/>
  <c r="Q26" i="1"/>
  <c r="Q99" i="1"/>
  <c r="Q2" i="1"/>
  <c r="Q27" i="1"/>
  <c r="Q28" i="1"/>
  <c r="Q29" i="1"/>
  <c r="Q30" i="1"/>
  <c r="Q31" i="1"/>
  <c r="Q32" i="1"/>
  <c r="Q33" i="1"/>
  <c r="Q34" i="1"/>
  <c r="Q35" i="1"/>
  <c r="Q36" i="1"/>
  <c r="Q37" i="1"/>
  <c r="Q38" i="1"/>
  <c r="Q51" i="1"/>
  <c r="Q39" i="1"/>
  <c r="Q40" i="1"/>
  <c r="Q41" i="1"/>
  <c r="Q42" i="1"/>
  <c r="Q43" i="1"/>
  <c r="Q44" i="1"/>
  <c r="Q45" i="1"/>
  <c r="Q46" i="1"/>
  <c r="Q47" i="1"/>
  <c r="R3" i="1"/>
  <c r="R84" i="1"/>
  <c r="R4" i="1"/>
  <c r="R75" i="1"/>
  <c r="R5" i="1"/>
  <c r="R90" i="1"/>
  <c r="R6" i="1"/>
  <c r="R37" i="1"/>
  <c r="R7" i="1"/>
  <c r="R76" i="1"/>
  <c r="R8" i="1"/>
  <c r="R57" i="1"/>
  <c r="R9" i="1"/>
  <c r="R77" i="1"/>
  <c r="R10" i="1"/>
  <c r="R36" i="1"/>
  <c r="R11" i="1"/>
  <c r="R78" i="1"/>
  <c r="R12" i="1"/>
  <c r="R79" i="1"/>
  <c r="R13" i="1"/>
  <c r="R50" i="1"/>
  <c r="R14" i="1"/>
  <c r="R80" i="1"/>
  <c r="R15" i="1"/>
  <c r="R26" i="1"/>
  <c r="R16" i="1"/>
  <c r="R35" i="1"/>
  <c r="R17" i="1"/>
  <c r="R58" i="1"/>
  <c r="R18" i="1"/>
  <c r="R81" i="1"/>
  <c r="R19" i="1"/>
  <c r="R82" i="1"/>
  <c r="R20" i="1"/>
  <c r="R34" i="1"/>
  <c r="R21" i="1"/>
  <c r="R47" i="1"/>
  <c r="R22" i="1"/>
  <c r="R83" i="1"/>
  <c r="R23" i="1"/>
  <c r="R59" i="1"/>
  <c r="R44" i="1"/>
  <c r="R86" i="1"/>
  <c r="R87" i="1"/>
  <c r="R24" i="1"/>
  <c r="R85" i="1"/>
  <c r="R25" i="1"/>
  <c r="R33" i="1"/>
  <c r="R53" i="1"/>
  <c r="R88" i="1"/>
  <c r="R60" i="1"/>
  <c r="R89" i="1"/>
  <c r="R32" i="1"/>
  <c r="R96" i="1"/>
  <c r="R54" i="1"/>
  <c r="R64" i="1"/>
  <c r="R63" i="1"/>
  <c r="R46" i="1"/>
  <c r="R91" i="1"/>
  <c r="R65" i="1"/>
  <c r="R31" i="1"/>
  <c r="R43" i="1"/>
  <c r="R49" i="1"/>
  <c r="R66" i="1"/>
  <c r="R92" i="1"/>
  <c r="R51" i="1"/>
  <c r="R67" i="1"/>
  <c r="R61" i="1"/>
  <c r="R42" i="1"/>
  <c r="R55" i="1"/>
  <c r="R68" i="1"/>
  <c r="R93" i="1"/>
  <c r="R30" i="1"/>
  <c r="R94" i="1"/>
  <c r="R69" i="1"/>
  <c r="R95" i="1"/>
  <c r="R41" i="1"/>
  <c r="R29" i="1"/>
  <c r="R70" i="1"/>
  <c r="R62" i="1"/>
  <c r="R97" i="1"/>
  <c r="R52" i="1"/>
  <c r="R71" i="1"/>
  <c r="R28" i="1"/>
  <c r="R40" i="1"/>
  <c r="R56" i="1"/>
  <c r="R72" i="1"/>
  <c r="R98" i="1"/>
  <c r="R45" i="1"/>
  <c r="R99" i="1"/>
  <c r="R73" i="1"/>
  <c r="R27" i="1"/>
  <c r="R39" i="1"/>
  <c r="R48" i="1"/>
  <c r="R74" i="1"/>
  <c r="R2" i="1"/>
  <c r="R38" i="1"/>
  <c r="O7" i="1"/>
  <c r="O8" i="1"/>
  <c r="O9" i="1"/>
  <c r="O10" i="1"/>
  <c r="O11" i="1"/>
  <c r="O12" i="1"/>
  <c r="O13" i="1"/>
  <c r="O14" i="1"/>
  <c r="O15" i="1"/>
  <c r="O17" i="1"/>
  <c r="O18" i="1"/>
  <c r="O19" i="1"/>
  <c r="O20" i="1"/>
  <c r="O21" i="1"/>
  <c r="O22" i="1"/>
  <c r="O23" i="1"/>
  <c r="O24" i="1"/>
  <c r="O25" i="1"/>
  <c r="O26" i="1"/>
  <c r="O3" i="1"/>
  <c r="O16" i="1"/>
  <c r="O27" i="1"/>
  <c r="O39" i="1"/>
  <c r="O64" i="1"/>
  <c r="O45" i="1"/>
  <c r="O65" i="1"/>
  <c r="O44" i="1"/>
  <c r="O55" i="1"/>
  <c r="O66" i="1"/>
  <c r="O43" i="1"/>
  <c r="O68" i="1"/>
  <c r="O69" i="1"/>
  <c r="O42" i="1"/>
  <c r="O56" i="1"/>
  <c r="O70" i="1"/>
  <c r="O49" i="1"/>
  <c r="O71" i="1"/>
  <c r="O41" i="1"/>
  <c r="O72" i="1"/>
  <c r="O73" i="1"/>
  <c r="O40" i="1"/>
  <c r="O57" i="1"/>
  <c r="O74" i="1"/>
  <c r="O75" i="1"/>
  <c r="O53" i="1"/>
  <c r="O79" i="1"/>
  <c r="O82" i="1"/>
  <c r="O90" i="1"/>
  <c r="O35" i="1"/>
  <c r="O59" i="1"/>
  <c r="O48" i="1"/>
  <c r="O91" i="1"/>
  <c r="O32" i="1"/>
  <c r="O83" i="1"/>
  <c r="O77" i="1"/>
  <c r="O92" i="1"/>
  <c r="O80" i="1"/>
  <c r="O54" i="1"/>
  <c r="O36" i="1"/>
  <c r="O93" i="1"/>
  <c r="O31" i="1"/>
  <c r="O84" i="1"/>
  <c r="O52" i="1"/>
  <c r="O94" i="1"/>
  <c r="O34" i="1"/>
  <c r="O62" i="1"/>
  <c r="O78" i="1"/>
  <c r="O95" i="1"/>
  <c r="O30" i="1"/>
  <c r="O46" i="1"/>
  <c r="O37" i="1"/>
  <c r="O96" i="1"/>
  <c r="O86" i="1"/>
  <c r="O50" i="1"/>
  <c r="O76" i="1"/>
  <c r="O97" i="1"/>
  <c r="O29" i="1"/>
  <c r="O60" i="1"/>
  <c r="O87" i="1"/>
  <c r="O98" i="1"/>
  <c r="O47" i="1"/>
  <c r="O63" i="1"/>
  <c r="O88" i="1"/>
  <c r="O99" i="1"/>
  <c r="O28" i="1"/>
  <c r="O81" i="1"/>
  <c r="O58" i="1"/>
  <c r="O38" i="1"/>
  <c r="O51" i="1"/>
  <c r="O89" i="1"/>
  <c r="O2" i="1"/>
  <c r="O85" i="1"/>
  <c r="O4" i="1"/>
  <c r="O33" i="1"/>
  <c r="O5" i="1"/>
  <c r="O6" i="1"/>
  <c r="I9" i="1"/>
  <c r="O61" i="1"/>
  <c r="K9" i="1"/>
  <c r="L9" i="1"/>
  <c r="I27" i="3" l="1" a="1"/>
  <c r="I27" i="1" a="1"/>
  <c r="I34" i="3" l="1" a="1"/>
  <c r="I27" i="3"/>
  <c r="I27" i="1"/>
  <c r="I34" i="1" s="1" a="1"/>
  <c r="I34" i="1" s="1"/>
  <c r="I46" i="1" s="1" a="1"/>
  <c r="I34" i="3" l="1"/>
  <c r="I46" i="1"/>
  <c r="I53" i="1" a="1"/>
  <c r="I53" i="1" s="1"/>
  <c r="I54" i="1" s="1"/>
  <c r="I52" i="1" a="1"/>
  <c r="I52" i="1" s="1"/>
  <c r="I54" i="3" l="1"/>
  <c r="J59" i="1"/>
  <c r="M59" i="1"/>
  <c r="L59" i="1"/>
  <c r="K59" i="1"/>
  <c r="I55" i="1"/>
  <c r="I59" i="1"/>
  <c r="M59" i="3" l="1"/>
  <c r="L59" i="3"/>
  <c r="K59" i="3"/>
  <c r="J59" i="3"/>
  <c r="I59" i="3"/>
  <c r="I55" i="3"/>
  <c r="I60" i="1"/>
  <c r="I68" i="1" s="1"/>
  <c r="I65" i="1"/>
  <c r="I64" i="1"/>
  <c r="I66" i="1"/>
  <c r="I67" i="1"/>
  <c r="M60" i="1"/>
  <c r="M68" i="1" s="1"/>
  <c r="M64" i="1"/>
  <c r="M67" i="1"/>
  <c r="M65" i="1"/>
  <c r="M66" i="1"/>
  <c r="K60" i="1"/>
  <c r="K68" i="1" s="1"/>
  <c r="K66" i="1"/>
  <c r="K64" i="1"/>
  <c r="K67" i="1"/>
  <c r="K65" i="1"/>
  <c r="L60" i="1"/>
  <c r="L68" i="1" s="1"/>
  <c r="L64" i="1"/>
  <c r="L66" i="1"/>
  <c r="L67" i="1"/>
  <c r="L65" i="1"/>
  <c r="J60" i="1"/>
  <c r="J68" i="1" s="1"/>
  <c r="J65" i="1"/>
  <c r="J67" i="1"/>
  <c r="J64" i="1"/>
  <c r="J66" i="1"/>
  <c r="L60" i="3" l="1"/>
  <c r="L68" i="3" s="1"/>
  <c r="L69" i="3"/>
  <c r="I60" i="3"/>
  <c r="I68" i="3" s="1"/>
  <c r="I69" i="3"/>
  <c r="J60" i="3"/>
  <c r="J68" i="3" s="1"/>
  <c r="K60" i="3"/>
  <c r="K68" i="3" s="1"/>
  <c r="M60" i="3"/>
  <c r="M68" i="3" s="1"/>
  <c r="K69" i="1"/>
  <c r="I69" i="1"/>
  <c r="M69" i="1"/>
  <c r="J69" i="1"/>
  <c r="L69" i="1"/>
  <c r="J69" i="3" l="1"/>
  <c r="K69" i="3"/>
  <c r="M69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<sst xmlns="http://schemas.openxmlformats.org/spreadsheetml/2006/main" count="175" uniqueCount="35">
  <si>
    <t>year</t>
  </si>
  <si>
    <t>sp500</t>
  </si>
  <si>
    <t>tbill</t>
  </si>
  <si>
    <t>tbond</t>
  </si>
  <si>
    <t>real_estate</t>
  </si>
  <si>
    <t>gold</t>
  </si>
  <si>
    <t>Mean</t>
  </si>
  <si>
    <t>Rf</t>
  </si>
  <si>
    <t>Variance</t>
  </si>
  <si>
    <t>Std Dev</t>
  </si>
  <si>
    <t>Sharpe</t>
  </si>
  <si>
    <t>N</t>
  </si>
  <si>
    <t>DON’T USE THIS</t>
  </si>
  <si>
    <t>Variance-covariance matrix (using Data Analysis Toolkit)</t>
  </si>
  <si>
    <t>Correlation matrix</t>
  </si>
  <si>
    <t>Sigma (variance-covariance matrix)</t>
  </si>
  <si>
    <t>Risk premia(mu_e in the lecture notes)</t>
  </si>
  <si>
    <t>Sigma inverse (inverse of the variance covariance matrix)</t>
  </si>
  <si>
    <t>Tangency portfolio weights</t>
  </si>
  <si>
    <t>Tangency portfolio statistics</t>
  </si>
  <si>
    <t>Expected returns</t>
  </si>
  <si>
    <t>Std deviation</t>
  </si>
  <si>
    <t>Sharpe ratio</t>
  </si>
  <si>
    <t>Optimal capital allocations</t>
  </si>
  <si>
    <t>A</t>
  </si>
  <si>
    <t>w_oca (% in tangency portf)</t>
  </si>
  <si>
    <t>w_rf (% in rf asset)</t>
  </si>
  <si>
    <t>Optimal asset allocation</t>
  </si>
  <si>
    <t>sum</t>
  </si>
  <si>
    <t>If most people have an A between 2 and 6, the above results say most people should borrow and invest in risky assets</t>
  </si>
  <si>
    <t>utility functions with reasonable risk aversion levels</t>
  </si>
  <si>
    <t>Related to the equity premium puzzle:</t>
  </si>
  <si>
    <t xml:space="preserve">Historical excess returns on risky assets seem too high to be rationalized by standard </t>
  </si>
  <si>
    <t>This can not be an equilibrium in the market (if most people are borrowing, rates should change)</t>
  </si>
  <si>
    <t>A (risk aversion) 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</si>
</sst>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Aptos Narrow"/>
      <family val="2"/>
      <charset val="1"/>
    </font>
    <font>
      <b/>
      <sz val="11"/>
      <color rgb="FF000000"/>
      <name val="Aptos Narrow"/>
      <family val="2"/>
      <charset val="1"/>
    </font>
    <font>
      <i/>
      <sz val="11"/>
      <color rgb="FF000000"/>
      <name val="Aptos Narrow"/>
      <family val="2"/>
      <charset val="1"/>
    </font>
    <font>
      <sz val="11"/>
      <color rgb="FF000000"/>
      <name val="Aptos Narrow"/>
      <family val="2"/>
      <charset val="1"/>
    </font>
    <font>
      <b/>
      <sz val="11"/>
      <color rgb="FF000000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3" xfId="0" applyBorder="1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right"/>
    </xf>
    <xf numFmtId="0" fontId="4" fillId="0" borderId="0" xfId="0" applyFont="1"/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9" fontId="0" fillId="0" borderId="0" xfId="1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DD0806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D3D3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9"/>
  <sheetViews>
    <sheetView tabSelected="1" topLeftCell="A47" zoomScaleNormal="100" workbookViewId="0">
      <selection activeCell="H57" sqref="H57"/>
    </sheetView>
  </sheetViews>
  <sheetFormatPr defaultColWidth="8.5234375" defaultRowHeight="14.4" x14ac:dyDescent="0.55000000000000004"/>
  <cols>
    <col min="2" max="6" width="11.05078125" customWidth="1"/>
    <col min="8" max="8" width="25.734375" customWidth="1"/>
    <col min="9" max="13" width="12.578125" customWidth="1"/>
    <col min="15" max="18" width="13" customWidth="1"/>
  </cols>
  <sheetData>
    <row r="1" spans="1:18" s="2" customFormat="1" ht="50.25" customHeight="1" x14ac:dyDescent="0.55000000000000004">
      <c r="A1" s="1" t="s">
        <v>0</v>
      </c>
      <c r="B1" s="1" t="s">
        <v>1</v>
      </c>
      <c r="C1" s="1" t="s">
        <v>3</v>
      </c>
      <c r="D1" s="1" t="s">
        <v>4</v>
      </c>
      <c r="E1" s="1" t="s">
        <v>5</v>
      </c>
      <c r="F1" s="1" t="s">
        <v>2</v>
      </c>
      <c r="N1" s="1" t="s">
        <v>0</v>
      </c>
      <c r="O1" s="1" t="s">
        <v>1</v>
      </c>
      <c r="P1" s="1" t="s">
        <v>3</v>
      </c>
      <c r="Q1" s="1" t="s">
        <v>4</v>
      </c>
      <c r="R1" s="1" t="s">
        <v>5</v>
      </c>
    </row>
    <row r="2" spans="1:18" x14ac:dyDescent="0.55000000000000004">
      <c r="A2" s="3">
        <v>1928</v>
      </c>
      <c r="B2" s="3">
        <v>0.43811155152887898</v>
      </c>
      <c r="C2" s="3">
        <v>8.3547085897993003E-3</v>
      </c>
      <c r="D2" s="3">
        <v>1.49105367793241E-2</v>
      </c>
      <c r="E2" s="3">
        <v>9.6899224806201701E-4</v>
      </c>
      <c r="F2" s="3">
        <v>3.0800000000000001E-2</v>
      </c>
      <c r="H2" t="s">
        <v>7</v>
      </c>
      <c r="I2">
        <f>AVERAGE(F2:F99)</f>
        <v>3.4149460142360505E-2</v>
      </c>
      <c r="N2" s="3">
        <v>1928</v>
      </c>
      <c r="O2">
        <f t="shared" ref="O2:O33" si="0">B2-I$6</f>
        <v>0.31956504093057186</v>
      </c>
      <c r="P2">
        <f t="shared" ref="P2:P33" si="1">C2-J$6</f>
        <v>-3.9868907997219503E-2</v>
      </c>
      <c r="Q2">
        <f t="shared" ref="Q2:Q33" si="2">D2-K$6</f>
        <v>-2.8867497602519915E-2</v>
      </c>
      <c r="R2">
        <f t="shared" ref="R2:R33" si="3">E2-L$6</f>
        <v>-7.2640581216636663E-2</v>
      </c>
    </row>
    <row r="3" spans="1:18" x14ac:dyDescent="0.55000000000000004">
      <c r="A3" s="3">
        <v>1929</v>
      </c>
      <c r="B3" s="3">
        <v>-8.2979466119096595E-2</v>
      </c>
      <c r="C3" s="3">
        <v>4.2038041563204301E-2</v>
      </c>
      <c r="D3" s="3">
        <v>-2.05680705190989E-2</v>
      </c>
      <c r="E3" s="3">
        <v>-1.4520813165538301E-3</v>
      </c>
      <c r="F3" s="3">
        <v>3.1600000000000003E-2</v>
      </c>
      <c r="H3" t="s">
        <v>11</v>
      </c>
      <c r="I3">
        <f>COUNT(F2:F99)</f>
        <v>98</v>
      </c>
      <c r="N3" s="3">
        <v>1929</v>
      </c>
      <c r="O3">
        <f t="shared" si="0"/>
        <v>-0.20152597671740374</v>
      </c>
      <c r="P3">
        <f t="shared" si="1"/>
        <v>-6.1855750238145046E-3</v>
      </c>
      <c r="Q3">
        <f t="shared" si="2"/>
        <v>-6.4346104900942919E-2</v>
      </c>
      <c r="R3">
        <f t="shared" si="3"/>
        <v>-7.5061654781252513E-2</v>
      </c>
    </row>
    <row r="4" spans="1:18" x14ac:dyDescent="0.55000000000000004">
      <c r="A4" s="3">
        <v>1930</v>
      </c>
      <c r="B4" s="3">
        <v>-0.25123636363636398</v>
      </c>
      <c r="C4" s="3">
        <v>4.54093143489704E-2</v>
      </c>
      <c r="D4" s="3">
        <v>-4.2999999999999899E-2</v>
      </c>
      <c r="E4" s="3">
        <v>9.6946194861846603E-4</v>
      </c>
      <c r="F4" s="3">
        <v>4.5499999999999999E-2</v>
      </c>
      <c r="M4" s="1"/>
      <c r="N4" s="3">
        <v>1930</v>
      </c>
      <c r="O4">
        <f t="shared" si="0"/>
        <v>-0.3697828742346711</v>
      </c>
      <c r="P4">
        <f t="shared" si="1"/>
        <v>-2.8143022380484051E-3</v>
      </c>
      <c r="Q4">
        <f t="shared" si="2"/>
        <v>-8.6778034381843921E-2</v>
      </c>
      <c r="R4">
        <f t="shared" si="3"/>
        <v>-7.2640111516080214E-2</v>
      </c>
    </row>
    <row r="5" spans="1:18" x14ac:dyDescent="0.55000000000000004">
      <c r="A5" s="3">
        <v>1931</v>
      </c>
      <c r="B5" s="3">
        <v>-0.43837548891786199</v>
      </c>
      <c r="C5" s="3">
        <v>-2.55885596194225E-2</v>
      </c>
      <c r="D5" s="3">
        <v>-8.1504702194357306E-2</v>
      </c>
      <c r="E5" s="3">
        <v>-0.173849878934625</v>
      </c>
      <c r="F5" s="3">
        <v>2.3099999999999999E-2</v>
      </c>
      <c r="I5" s="1" t="s">
        <v>1</v>
      </c>
      <c r="J5" s="1" t="s">
        <v>3</v>
      </c>
      <c r="K5" s="1" t="s">
        <v>4</v>
      </c>
      <c r="L5" s="1" t="s">
        <v>5</v>
      </c>
      <c r="N5" s="3">
        <v>1931</v>
      </c>
      <c r="O5">
        <f t="shared" si="0"/>
        <v>-0.55692199951616916</v>
      </c>
      <c r="P5">
        <f t="shared" si="1"/>
        <v>-7.3812176206441302E-2</v>
      </c>
      <c r="Q5">
        <f t="shared" si="2"/>
        <v>-0.12528273657620131</v>
      </c>
      <c r="R5">
        <f t="shared" si="3"/>
        <v>-0.24745945239932368</v>
      </c>
    </row>
    <row r="6" spans="1:18" x14ac:dyDescent="0.55000000000000004">
      <c r="A6" s="3">
        <v>1932</v>
      </c>
      <c r="B6" s="3">
        <v>-8.6423645320197001E-2</v>
      </c>
      <c r="C6" s="3">
        <v>8.7903069904773298E-2</v>
      </c>
      <c r="D6" s="3">
        <v>-0.104664391353811</v>
      </c>
      <c r="E6" s="3">
        <v>0.212778429073857</v>
      </c>
      <c r="F6" s="3">
        <v>1.0699999999999999E-2</v>
      </c>
      <c r="H6" t="s">
        <v>6</v>
      </c>
      <c r="I6">
        <f>AVERAGE(B2:B99)</f>
        <v>0.11854651059830713</v>
      </c>
      <c r="J6">
        <f>AVERAGE(C2:C99)</f>
        <v>4.8223616587018805E-2</v>
      </c>
      <c r="K6">
        <f>AVERAGE(D2:D99)</f>
        <v>4.3778034381844015E-2</v>
      </c>
      <c r="L6">
        <f>AVERAGE(E2:E99)</f>
        <v>7.360957346469868E-2</v>
      </c>
      <c r="N6" s="3">
        <v>1932</v>
      </c>
      <c r="O6">
        <f t="shared" si="0"/>
        <v>-0.20497015591850415</v>
      </c>
      <c r="P6">
        <f t="shared" si="1"/>
        <v>3.9679453317754493E-2</v>
      </c>
      <c r="Q6">
        <f t="shared" si="2"/>
        <v>-0.14844242573565503</v>
      </c>
      <c r="R6">
        <f t="shared" si="3"/>
        <v>0.13916885560915832</v>
      </c>
    </row>
    <row r="7" spans="1:18" x14ac:dyDescent="0.55000000000000004">
      <c r="A7" s="3">
        <v>1933</v>
      </c>
      <c r="B7" s="3">
        <v>0.49982225433526001</v>
      </c>
      <c r="C7" s="3">
        <v>1.8552720891857399E-2</v>
      </c>
      <c r="D7" s="3">
        <v>-3.8119440914866499E-2</v>
      </c>
      <c r="E7" s="3">
        <v>0.272595456742387</v>
      </c>
      <c r="F7" s="3">
        <v>9.5999999999999992E-3</v>
      </c>
      <c r="H7" t="s">
        <v>8</v>
      </c>
      <c r="I7">
        <f>_xlfn.VAR.S(B2:B99)</f>
        <v>3.7649310230342528E-2</v>
      </c>
      <c r="J7">
        <f>_xlfn.VAR.S(C2:C99)</f>
        <v>6.2448327755236614E-3</v>
      </c>
      <c r="K7">
        <f>_xlfn.VAR.S(D2:D99)</f>
        <v>3.8214372328617915E-3</v>
      </c>
      <c r="L7">
        <f>_xlfn.VAR.S(E2:E99)</f>
        <v>4.6250892495220526E-2</v>
      </c>
      <c r="N7" s="3">
        <v>1933</v>
      </c>
      <c r="O7">
        <f t="shared" si="0"/>
        <v>0.38127574373695289</v>
      </c>
      <c r="P7">
        <f t="shared" si="1"/>
        <v>-2.9670895695161407E-2</v>
      </c>
      <c r="Q7">
        <f t="shared" si="2"/>
        <v>-8.1897475296710515E-2</v>
      </c>
      <c r="R7">
        <f t="shared" si="3"/>
        <v>0.19898588327768832</v>
      </c>
    </row>
    <row r="8" spans="1:18" x14ac:dyDescent="0.55000000000000004">
      <c r="A8" s="3">
        <v>1934</v>
      </c>
      <c r="B8" s="3">
        <v>-1.1885656970912799E-2</v>
      </c>
      <c r="C8" s="3">
        <v>7.9634426179656104E-2</v>
      </c>
      <c r="D8" s="3">
        <v>2.90620871862615E-2</v>
      </c>
      <c r="E8" s="3">
        <v>0.317508545385492</v>
      </c>
      <c r="F8" s="3">
        <v>2.7833333333333299E-3</v>
      </c>
      <c r="H8" t="s">
        <v>9</v>
      </c>
      <c r="I8">
        <f>SQRT(I7)</f>
        <v>0.19403430168488903</v>
      </c>
      <c r="J8">
        <f t="shared" ref="J8:L8" si="4">SQRT(J7)</f>
        <v>7.90242543496847E-2</v>
      </c>
      <c r="K8">
        <f t="shared" si="4"/>
        <v>6.1817774408836422E-2</v>
      </c>
      <c r="L8">
        <f t="shared" si="4"/>
        <v>0.21506020667529482</v>
      </c>
      <c r="N8" s="3">
        <v>1934</v>
      </c>
      <c r="O8">
        <f t="shared" si="0"/>
        <v>-0.13043216756921994</v>
      </c>
      <c r="P8">
        <f t="shared" si="1"/>
        <v>3.1410809592637298E-2</v>
      </c>
      <c r="Q8">
        <f t="shared" si="2"/>
        <v>-1.4715947195582516E-2</v>
      </c>
      <c r="R8">
        <f t="shared" si="3"/>
        <v>0.24389897192079332</v>
      </c>
    </row>
    <row r="9" spans="1:18" x14ac:dyDescent="0.55000000000000004">
      <c r="A9" s="3">
        <v>1935</v>
      </c>
      <c r="B9" s="3">
        <v>0.46740421052631598</v>
      </c>
      <c r="C9" s="3">
        <v>4.47204772965661E-2</v>
      </c>
      <c r="D9" s="3">
        <v>9.7658337262297404E-2</v>
      </c>
      <c r="E9" s="3">
        <v>4.3240126837707001E-3</v>
      </c>
      <c r="F9" s="3">
        <v>1.6750000000000001E-3</v>
      </c>
      <c r="H9" t="s">
        <v>10</v>
      </c>
      <c r="I9">
        <f>(I6 - $I$2)/ I8</f>
        <v>0.43495943615684574</v>
      </c>
      <c r="J9">
        <f t="shared" ref="J9:L9" si="5">(J6 - $I$2)/ J8</f>
        <v>0.17809919954928946</v>
      </c>
      <c r="K9">
        <f t="shared" si="5"/>
        <v>0.15575737450210067</v>
      </c>
      <c r="L9">
        <f t="shared" si="5"/>
        <v>0.18348402957650081</v>
      </c>
      <c r="N9" s="3">
        <v>1935</v>
      </c>
      <c r="O9">
        <f t="shared" si="0"/>
        <v>0.34885769992800886</v>
      </c>
      <c r="P9">
        <f t="shared" si="1"/>
        <v>-3.5031392904527059E-3</v>
      </c>
      <c r="Q9">
        <f t="shared" si="2"/>
        <v>5.3880302880453389E-2</v>
      </c>
      <c r="R9">
        <f t="shared" si="3"/>
        <v>-6.9285560780927985E-2</v>
      </c>
    </row>
    <row r="10" spans="1:18" x14ac:dyDescent="0.55000000000000004">
      <c r="A10" s="3">
        <v>1936</v>
      </c>
      <c r="B10" s="3">
        <v>0.31943410275502598</v>
      </c>
      <c r="C10" s="3">
        <v>5.0178754045450601E-2</v>
      </c>
      <c r="D10" s="3">
        <v>3.2186014546704098E-2</v>
      </c>
      <c r="E10" s="3">
        <v>8.61079219288019E-4</v>
      </c>
      <c r="F10" s="3">
        <v>1.725E-3</v>
      </c>
      <c r="M10" s="6"/>
      <c r="N10" s="3">
        <v>1936</v>
      </c>
      <c r="O10">
        <f t="shared" si="0"/>
        <v>0.20088759215671886</v>
      </c>
      <c r="P10">
        <f t="shared" si="1"/>
        <v>1.9551374584317951E-3</v>
      </c>
      <c r="Q10">
        <f t="shared" si="2"/>
        <v>-1.1592019835139918E-2</v>
      </c>
      <c r="R10">
        <f t="shared" si="3"/>
        <v>-7.2748494245410661E-2</v>
      </c>
    </row>
    <row r="11" spans="1:18" ht="14.7" thickBot="1" x14ac:dyDescent="0.6">
      <c r="A11" s="3">
        <v>1937</v>
      </c>
      <c r="B11" s="3">
        <v>-0.35336728754365498</v>
      </c>
      <c r="C11" s="3">
        <v>1.37914605964604E-2</v>
      </c>
      <c r="D11" s="3">
        <v>2.5633912223270501E-2</v>
      </c>
      <c r="E11" s="3">
        <v>-2.2942357327214698E-3</v>
      </c>
      <c r="F11" s="3">
        <v>2.7583333333333301E-3</v>
      </c>
      <c r="H11" t="s">
        <v>13</v>
      </c>
      <c r="N11" s="3">
        <v>1937</v>
      </c>
      <c r="O11">
        <f t="shared" si="0"/>
        <v>-0.4719137981419621</v>
      </c>
      <c r="P11">
        <f t="shared" si="1"/>
        <v>-3.4432155990558405E-2</v>
      </c>
      <c r="Q11">
        <f t="shared" si="2"/>
        <v>-1.8144122158573514E-2</v>
      </c>
      <c r="R11">
        <f t="shared" si="3"/>
        <v>-7.5903809197420152E-2</v>
      </c>
    </row>
    <row r="12" spans="1:18" x14ac:dyDescent="0.55000000000000004">
      <c r="A12" s="3">
        <v>1938</v>
      </c>
      <c r="B12" s="3">
        <v>0.29282654028436</v>
      </c>
      <c r="C12" s="3">
        <v>4.2132485322046102E-2</v>
      </c>
      <c r="D12" s="3">
        <v>-8.7368136326751999E-3</v>
      </c>
      <c r="E12" s="3">
        <v>1.72463351537799E-3</v>
      </c>
      <c r="F12" s="3">
        <v>6.4999999999999997E-4</v>
      </c>
      <c r="H12" s="5" t="s">
        <v>12</v>
      </c>
      <c r="I12" s="5" t="s">
        <v>1</v>
      </c>
      <c r="J12" s="5" t="s">
        <v>3</v>
      </c>
      <c r="K12" s="5" t="s">
        <v>4</v>
      </c>
      <c r="L12" s="5" t="s">
        <v>5</v>
      </c>
      <c r="N12" s="3">
        <v>1938</v>
      </c>
      <c r="O12">
        <f t="shared" si="0"/>
        <v>0.17428002968605288</v>
      </c>
      <c r="P12">
        <f t="shared" si="1"/>
        <v>-6.0911312649727031E-3</v>
      </c>
      <c r="Q12">
        <f t="shared" si="2"/>
        <v>-5.2514848014519215E-2</v>
      </c>
      <c r="R12">
        <f t="shared" si="3"/>
        <v>-7.1884939949320686E-2</v>
      </c>
    </row>
    <row r="13" spans="1:18" x14ac:dyDescent="0.55000000000000004">
      <c r="A13" s="3">
        <v>1939</v>
      </c>
      <c r="B13" s="3">
        <v>-1.09756468797564E-2</v>
      </c>
      <c r="C13" s="3">
        <v>4.4122613942060698E-2</v>
      </c>
      <c r="D13" s="3">
        <v>-1.30160722569379E-2</v>
      </c>
      <c r="E13" s="3">
        <v>-1.2338593974174999E-2</v>
      </c>
      <c r="F13" s="3">
        <v>4.58333333333333E-4</v>
      </c>
      <c r="H13" t="s">
        <v>1</v>
      </c>
      <c r="I13">
        <f>VARP(Unconstrained!$B$2:$B$99)</f>
        <v>3.7265133595339034E-2</v>
      </c>
      <c r="N13" s="3">
        <v>1939</v>
      </c>
      <c r="O13">
        <f t="shared" si="0"/>
        <v>-0.12952215747806353</v>
      </c>
      <c r="P13">
        <f t="shared" si="1"/>
        <v>-4.1010026449581072E-3</v>
      </c>
      <c r="Q13">
        <f t="shared" si="2"/>
        <v>-5.6794106638781913E-2</v>
      </c>
      <c r="R13">
        <f t="shared" si="3"/>
        <v>-8.5948167438873679E-2</v>
      </c>
    </row>
    <row r="14" spans="1:18" x14ac:dyDescent="0.55000000000000004">
      <c r="A14" s="3">
        <v>1940</v>
      </c>
      <c r="B14" s="3">
        <v>-0.10672873194221499</v>
      </c>
      <c r="C14" s="3">
        <v>5.4024815962845502E-2</v>
      </c>
      <c r="D14" s="3">
        <v>3.3066076859275602E-2</v>
      </c>
      <c r="E14" s="3">
        <v>-1.6560139453806001E-2</v>
      </c>
      <c r="F14" s="3">
        <v>3.5833333333333301E-4</v>
      </c>
      <c r="H14" t="s">
        <v>3</v>
      </c>
      <c r="I14">
        <v>2.7828888517229399E-4</v>
      </c>
      <c r="J14">
        <f>VARP(Unconstrained!$C$2:$C$99)</f>
        <v>6.1811099920999497E-3</v>
      </c>
      <c r="N14" s="3">
        <v>1940</v>
      </c>
      <c r="O14">
        <f t="shared" si="0"/>
        <v>-0.22527524254052211</v>
      </c>
      <c r="P14">
        <f t="shared" si="1"/>
        <v>5.8011993758266961E-3</v>
      </c>
      <c r="Q14">
        <f t="shared" si="2"/>
        <v>-1.0711957522568413E-2</v>
      </c>
      <c r="R14">
        <f t="shared" si="3"/>
        <v>-9.0169712918504674E-2</v>
      </c>
    </row>
    <row r="15" spans="1:18" x14ac:dyDescent="0.55000000000000004">
      <c r="A15" s="3">
        <v>1941</v>
      </c>
      <c r="B15" s="3">
        <v>-0.12771455576559601</v>
      </c>
      <c r="C15" s="3">
        <v>-2.0221975848580102E-2</v>
      </c>
      <c r="D15" s="3">
        <v>-8.3846277364448898E-2</v>
      </c>
      <c r="E15" s="3">
        <v>0</v>
      </c>
      <c r="F15" s="3">
        <v>1.2916666666666699E-3</v>
      </c>
      <c r="H15" t="s">
        <v>4</v>
      </c>
      <c r="I15">
        <v>1.7622352385655551E-3</v>
      </c>
      <c r="J15">
        <v>-5.236003800983207E-4</v>
      </c>
      <c r="K15">
        <f>VARP(Unconstrained!$D$2:$D$99)</f>
        <v>3.7824429753836103E-3</v>
      </c>
      <c r="N15" s="3">
        <v>1941</v>
      </c>
      <c r="O15">
        <f t="shared" si="0"/>
        <v>-0.24626106636390316</v>
      </c>
      <c r="P15">
        <f t="shared" si="1"/>
        <v>-6.8445592435598904E-2</v>
      </c>
      <c r="Q15">
        <f t="shared" si="2"/>
        <v>-0.12762431174629291</v>
      </c>
      <c r="R15">
        <f t="shared" si="3"/>
        <v>-7.360957346469868E-2</v>
      </c>
    </row>
    <row r="16" spans="1:18" ht="14.7" thickBot="1" x14ac:dyDescent="0.6">
      <c r="A16" s="3">
        <v>1942</v>
      </c>
      <c r="B16" s="3">
        <v>0.19173762945914799</v>
      </c>
      <c r="C16" s="3">
        <v>2.2948682374484199E-2</v>
      </c>
      <c r="D16" s="3">
        <v>3.3330412175386299E-2</v>
      </c>
      <c r="E16" s="3">
        <v>0</v>
      </c>
      <c r="F16" s="3">
        <v>3.4250000000000001E-3</v>
      </c>
      <c r="H16" s="4" t="s">
        <v>5</v>
      </c>
      <c r="I16" s="4">
        <v>-2.3204004302839927E-3</v>
      </c>
      <c r="J16" s="4">
        <v>-1.5700337681858644E-4</v>
      </c>
      <c r="K16" s="4">
        <v>1.033020173527623E-3</v>
      </c>
      <c r="L16" s="4">
        <f>VARP(Unconstrained!$E$2:$E$99)</f>
        <v>4.5778944612616237E-2</v>
      </c>
      <c r="N16" s="3">
        <v>1942</v>
      </c>
      <c r="O16">
        <f t="shared" si="0"/>
        <v>7.3191118860840856E-2</v>
      </c>
      <c r="P16">
        <f t="shared" si="1"/>
        <v>-2.5274934212534607E-2</v>
      </c>
      <c r="Q16">
        <f t="shared" si="2"/>
        <v>-1.0447622206457716E-2</v>
      </c>
      <c r="R16">
        <f t="shared" si="3"/>
        <v>-7.360957346469868E-2</v>
      </c>
    </row>
    <row r="17" spans="1:18" x14ac:dyDescent="0.55000000000000004">
      <c r="A17" s="3">
        <v>1943</v>
      </c>
      <c r="B17" s="3">
        <v>0.25061310133060399</v>
      </c>
      <c r="C17" s="3">
        <v>2.4899999999999999E-2</v>
      </c>
      <c r="D17" s="3">
        <v>0.11446259964946</v>
      </c>
      <c r="E17" s="3">
        <v>0</v>
      </c>
      <c r="F17" s="3">
        <v>3.8E-3</v>
      </c>
      <c r="N17" s="3">
        <v>1943</v>
      </c>
      <c r="O17">
        <f t="shared" si="0"/>
        <v>0.13206659073229687</v>
      </c>
      <c r="P17">
        <f t="shared" si="1"/>
        <v>-2.3323616587018807E-2</v>
      </c>
      <c r="Q17">
        <f t="shared" si="2"/>
        <v>7.068456526761599E-2</v>
      </c>
      <c r="R17">
        <f t="shared" si="3"/>
        <v>-7.360957346469868E-2</v>
      </c>
    </row>
    <row r="18" spans="1:18" ht="14.7" thickBot="1" x14ac:dyDescent="0.6">
      <c r="A18" s="3">
        <v>1944</v>
      </c>
      <c r="B18" s="3">
        <v>0.19030676949443001</v>
      </c>
      <c r="C18" s="3">
        <v>2.57761115790703E-2</v>
      </c>
      <c r="D18" s="3">
        <v>0.165842274814195</v>
      </c>
      <c r="E18" s="3">
        <v>0</v>
      </c>
      <c r="F18" s="3">
        <v>3.8E-3</v>
      </c>
      <c r="H18" t="s">
        <v>14</v>
      </c>
      <c r="N18" s="3">
        <v>1944</v>
      </c>
      <c r="O18">
        <f t="shared" si="0"/>
        <v>7.1760258896122878E-2</v>
      </c>
      <c r="P18">
        <f t="shared" si="1"/>
        <v>-2.2447505007948506E-2</v>
      </c>
      <c r="Q18">
        <f t="shared" si="2"/>
        <v>0.12206424043235098</v>
      </c>
      <c r="R18">
        <f t="shared" si="3"/>
        <v>-7.360957346469868E-2</v>
      </c>
    </row>
    <row r="19" spans="1:18" x14ac:dyDescent="0.55000000000000004">
      <c r="A19" s="3">
        <v>1945</v>
      </c>
      <c r="B19" s="3">
        <v>0.35821084337349401</v>
      </c>
      <c r="C19" s="3">
        <v>3.8044173419237201E-2</v>
      </c>
      <c r="D19" s="3">
        <v>0.117773764713561</v>
      </c>
      <c r="E19" s="3">
        <v>2.5406203840472801E-2</v>
      </c>
      <c r="F19" s="3">
        <v>3.8E-3</v>
      </c>
      <c r="H19" s="5"/>
      <c r="I19" s="5" t="s">
        <v>1</v>
      </c>
      <c r="J19" s="5" t="s">
        <v>3</v>
      </c>
      <c r="K19" s="5" t="s">
        <v>4</v>
      </c>
      <c r="L19" s="5" t="s">
        <v>5</v>
      </c>
      <c r="N19" s="3">
        <v>1945</v>
      </c>
      <c r="O19">
        <f t="shared" si="0"/>
        <v>0.23966433277518689</v>
      </c>
      <c r="P19">
        <f t="shared" si="1"/>
        <v>-1.0179443167781604E-2</v>
      </c>
      <c r="Q19">
        <f t="shared" si="2"/>
        <v>7.3995730331716997E-2</v>
      </c>
      <c r="R19">
        <f t="shared" si="3"/>
        <v>-4.8203369624225875E-2</v>
      </c>
    </row>
    <row r="20" spans="1:18" x14ac:dyDescent="0.55000000000000004">
      <c r="A20" s="3">
        <v>1946</v>
      </c>
      <c r="B20" s="3">
        <v>-8.4291474654377793E-2</v>
      </c>
      <c r="C20" s="3">
        <v>3.1283745375695698E-2</v>
      </c>
      <c r="D20" s="3">
        <v>0.24101685677580101</v>
      </c>
      <c r="E20" s="3">
        <v>0</v>
      </c>
      <c r="F20" s="3">
        <v>3.8E-3</v>
      </c>
      <c r="H20" t="s">
        <v>1</v>
      </c>
      <c r="I20">
        <v>1</v>
      </c>
      <c r="N20" s="3">
        <v>1946</v>
      </c>
      <c r="O20">
        <f t="shared" si="0"/>
        <v>-0.20283798525268493</v>
      </c>
      <c r="P20">
        <f t="shared" si="1"/>
        <v>-1.6939871211323107E-2</v>
      </c>
      <c r="Q20">
        <f t="shared" si="2"/>
        <v>0.19723882239395699</v>
      </c>
      <c r="R20">
        <f t="shared" si="3"/>
        <v>-7.360957346469868E-2</v>
      </c>
    </row>
    <row r="21" spans="1:18" x14ac:dyDescent="0.55000000000000004">
      <c r="A21" s="3">
        <v>1947</v>
      </c>
      <c r="B21" s="3">
        <v>5.1999999999999998E-2</v>
      </c>
      <c r="C21" s="3">
        <v>9.1969680628322392E-3</v>
      </c>
      <c r="D21" s="3">
        <v>0.21263881046489699</v>
      </c>
      <c r="E21" s="3">
        <v>0</v>
      </c>
      <c r="F21" s="3">
        <v>6.0083333333333299E-3</v>
      </c>
      <c r="H21" t="s">
        <v>3</v>
      </c>
      <c r="I21">
        <v>1.8336282181870708E-2</v>
      </c>
      <c r="J21">
        <v>1</v>
      </c>
      <c r="N21" s="3">
        <v>1947</v>
      </c>
      <c r="O21">
        <f t="shared" si="0"/>
        <v>-6.6546510598307129E-2</v>
      </c>
      <c r="P21">
        <f t="shared" si="1"/>
        <v>-3.9026648524186566E-2</v>
      </c>
      <c r="Q21">
        <f t="shared" si="2"/>
        <v>0.16886077608305297</v>
      </c>
      <c r="R21">
        <f t="shared" si="3"/>
        <v>-7.360957346469868E-2</v>
      </c>
    </row>
    <row r="22" spans="1:18" x14ac:dyDescent="0.55000000000000004">
      <c r="A22" s="3">
        <v>1948</v>
      </c>
      <c r="B22" s="3">
        <v>5.7045751633986799E-2</v>
      </c>
      <c r="C22" s="3">
        <v>1.9510369413175001E-2</v>
      </c>
      <c r="D22" s="3">
        <v>2.05851538551085E-2</v>
      </c>
      <c r="E22" s="3">
        <v>0</v>
      </c>
      <c r="F22" s="3">
        <v>1.0449999999999999E-2</v>
      </c>
      <c r="H22" t="s">
        <v>4</v>
      </c>
      <c r="I22">
        <v>0.14843159199660794</v>
      </c>
      <c r="J22">
        <v>-0.1082880473475758</v>
      </c>
      <c r="K22">
        <v>1</v>
      </c>
      <c r="N22" s="3">
        <v>1948</v>
      </c>
      <c r="O22">
        <f t="shared" si="0"/>
        <v>-6.1500758964320335E-2</v>
      </c>
      <c r="P22">
        <f t="shared" si="1"/>
        <v>-2.8713247173843805E-2</v>
      </c>
      <c r="Q22">
        <f t="shared" si="2"/>
        <v>-2.3192880526735515E-2</v>
      </c>
      <c r="R22">
        <f t="shared" si="3"/>
        <v>-7.360957346469868E-2</v>
      </c>
    </row>
    <row r="23" spans="1:18" ht="14.7" thickBot="1" x14ac:dyDescent="0.6">
      <c r="A23" s="3">
        <v>1949</v>
      </c>
      <c r="B23" s="3">
        <v>0.18303223684210501</v>
      </c>
      <c r="C23" s="3">
        <v>4.6634851827973098E-2</v>
      </c>
      <c r="D23" s="3">
        <v>8.9348516244314201E-4</v>
      </c>
      <c r="E23" s="3">
        <v>-8.7006626332469E-2</v>
      </c>
      <c r="F23" s="3">
        <v>1.115E-2</v>
      </c>
      <c r="H23" s="4" t="s">
        <v>5</v>
      </c>
      <c r="I23" s="4">
        <v>-5.6179608442704178E-2</v>
      </c>
      <c r="J23" s="4">
        <v>-9.3334642692720158E-3</v>
      </c>
      <c r="K23" s="4">
        <v>7.850362658589688E-2</v>
      </c>
      <c r="L23" s="4">
        <v>1</v>
      </c>
      <c r="N23" s="3">
        <v>1949</v>
      </c>
      <c r="O23">
        <f t="shared" si="0"/>
        <v>6.4485726243797878E-2</v>
      </c>
      <c r="P23">
        <f t="shared" si="1"/>
        <v>-1.5887647590457077E-3</v>
      </c>
      <c r="Q23">
        <f t="shared" si="2"/>
        <v>-4.2884549219400873E-2</v>
      </c>
      <c r="R23">
        <f t="shared" si="3"/>
        <v>-0.16061619979716768</v>
      </c>
    </row>
    <row r="24" spans="1:18" x14ac:dyDescent="0.55000000000000004">
      <c r="A24" s="3">
        <v>1950</v>
      </c>
      <c r="B24" s="3">
        <v>0.30805539011316302</v>
      </c>
      <c r="C24" s="3">
        <v>4.2959574171096103E-3</v>
      </c>
      <c r="D24" s="3">
        <v>3.6403925292814297E-2</v>
      </c>
      <c r="E24" s="3">
        <v>9.5613758283370001E-2</v>
      </c>
      <c r="F24" s="3">
        <v>1.20333333333333E-2</v>
      </c>
      <c r="N24" s="3">
        <v>1950</v>
      </c>
      <c r="O24">
        <f t="shared" si="0"/>
        <v>0.1895088795148559</v>
      </c>
      <c r="P24">
        <f t="shared" si="1"/>
        <v>-4.3927659169909192E-2</v>
      </c>
      <c r="Q24">
        <f t="shared" si="2"/>
        <v>-7.3741090890297178E-3</v>
      </c>
      <c r="R24">
        <f t="shared" si="3"/>
        <v>2.2004184818671321E-2</v>
      </c>
    </row>
    <row r="25" spans="1:18" ht="14.7" thickBot="1" x14ac:dyDescent="0.6">
      <c r="A25" s="3">
        <v>1951</v>
      </c>
      <c r="B25" s="3">
        <v>0.236784630445423</v>
      </c>
      <c r="C25" s="3">
        <v>-2.9531392208319899E-3</v>
      </c>
      <c r="D25" s="3">
        <v>6.0476481368356698E-2</v>
      </c>
      <c r="E25" s="3">
        <v>0</v>
      </c>
      <c r="F25" s="3">
        <v>1.5174999999999999E-2</v>
      </c>
      <c r="H25" t="s">
        <v>15</v>
      </c>
      <c r="N25" s="3">
        <v>1951</v>
      </c>
      <c r="O25">
        <f t="shared" si="0"/>
        <v>0.11823811984711587</v>
      </c>
      <c r="P25">
        <f t="shared" si="1"/>
        <v>-5.1176755807850798E-2</v>
      </c>
      <c r="Q25">
        <f t="shared" si="2"/>
        <v>1.6698446986512683E-2</v>
      </c>
      <c r="R25">
        <f t="shared" si="3"/>
        <v>-7.360957346469868E-2</v>
      </c>
    </row>
    <row r="26" spans="1:18" x14ac:dyDescent="0.55000000000000004">
      <c r="A26" s="3">
        <v>1952</v>
      </c>
      <c r="B26" s="3">
        <v>0.181509886411443</v>
      </c>
      <c r="C26" s="3">
        <v>2.2679961918305701E-2</v>
      </c>
      <c r="D26" s="3">
        <v>4.4066820276497803E-2</v>
      </c>
      <c r="E26" s="3">
        <v>-3.4562211981565799E-3</v>
      </c>
      <c r="F26" s="3">
        <v>1.7225000000000001E-2</v>
      </c>
      <c r="H26" s="5"/>
      <c r="I26" s="5" t="s">
        <v>1</v>
      </c>
      <c r="J26" s="5" t="s">
        <v>3</v>
      </c>
      <c r="K26" s="5" t="s">
        <v>4</v>
      </c>
      <c r="L26" s="5" t="s">
        <v>5</v>
      </c>
      <c r="N26" s="3">
        <v>1952</v>
      </c>
      <c r="O26">
        <f t="shared" si="0"/>
        <v>6.2963375813135866E-2</v>
      </c>
      <c r="P26">
        <f t="shared" si="1"/>
        <v>-2.5543654668713105E-2</v>
      </c>
      <c r="Q26">
        <f t="shared" si="2"/>
        <v>2.8878589465378829E-4</v>
      </c>
      <c r="R26">
        <f t="shared" si="3"/>
        <v>-7.7065794662855264E-2</v>
      </c>
    </row>
    <row r="27" spans="1:18" x14ac:dyDescent="0.55000000000000004">
      <c r="A27" s="3">
        <v>1953</v>
      </c>
      <c r="B27" s="3">
        <v>-1.2082047421904499E-2</v>
      </c>
      <c r="C27" s="3">
        <v>4.1438402589088499E-2</v>
      </c>
      <c r="D27" s="3">
        <v>0.11516568544995801</v>
      </c>
      <c r="E27" s="3">
        <v>6.9364161849712102E-3</v>
      </c>
      <c r="F27" s="3">
        <v>1.8908333333333301E-2</v>
      </c>
      <c r="H27" t="s">
        <v>1</v>
      </c>
      <c r="I27" cm="1">
        <f t="array" ref="I27:L30">MMULT(TRANSPOSE(O2:R99), O2:R99) / (I3-1)</f>
        <v>3.7649310230342521E-2</v>
      </c>
      <c r="J27">
        <v>2.8115784275138981E-4</v>
      </c>
      <c r="K27">
        <v>1.7804026121590144E-3</v>
      </c>
      <c r="L27">
        <v>-2.3443220842044462E-3</v>
      </c>
      <c r="N27" s="3">
        <v>1953</v>
      </c>
      <c r="O27">
        <f t="shared" si="0"/>
        <v>-0.13062855802021164</v>
      </c>
      <c r="P27">
        <f t="shared" si="1"/>
        <v>-6.7852139979303061E-3</v>
      </c>
      <c r="Q27">
        <f t="shared" si="2"/>
        <v>7.1387651068113983E-2</v>
      </c>
      <c r="R27">
        <f t="shared" si="3"/>
        <v>-6.6673157279727474E-2</v>
      </c>
    </row>
    <row r="28" spans="1:18" x14ac:dyDescent="0.55000000000000004">
      <c r="A28" s="3">
        <v>1954</v>
      </c>
      <c r="B28" s="3">
        <v>0.52563321241434902</v>
      </c>
      <c r="C28" s="3">
        <v>3.2898034558095597E-2</v>
      </c>
      <c r="D28" s="3">
        <v>9.2272202998846496E-3</v>
      </c>
      <c r="E28" s="3">
        <v>5.7405281285876101E-3</v>
      </c>
      <c r="F28" s="3">
        <v>9.3752000000000002E-3</v>
      </c>
      <c r="H28" t="s">
        <v>3</v>
      </c>
      <c r="I28">
        <v>2.8115784275138981E-4</v>
      </c>
      <c r="J28">
        <v>6.2448327755236614E-3</v>
      </c>
      <c r="K28">
        <v>-5.289983221611899E-4</v>
      </c>
      <c r="L28">
        <v>-1.5862196833218013E-4</v>
      </c>
      <c r="N28" s="3">
        <v>1954</v>
      </c>
      <c r="O28">
        <f t="shared" si="0"/>
        <v>0.4070867018160419</v>
      </c>
      <c r="P28">
        <f t="shared" si="1"/>
        <v>-1.5325582028923208E-2</v>
      </c>
      <c r="Q28">
        <f t="shared" si="2"/>
        <v>-3.4550814081959369E-2</v>
      </c>
      <c r="R28">
        <f t="shared" si="3"/>
        <v>-6.7869045336111072E-2</v>
      </c>
    </row>
    <row r="29" spans="1:18" x14ac:dyDescent="0.55000000000000004">
      <c r="A29" s="3">
        <v>1955</v>
      </c>
      <c r="B29" s="3">
        <v>0.32597331851028299</v>
      </c>
      <c r="C29" s="3">
        <v>-1.3364391288618801E-2</v>
      </c>
      <c r="D29" s="3">
        <v>0</v>
      </c>
      <c r="E29" s="3">
        <v>-2.85388127853836E-4</v>
      </c>
      <c r="F29" s="3">
        <v>1.7243426294820698E-2</v>
      </c>
      <c r="H29" t="s">
        <v>4</v>
      </c>
      <c r="I29">
        <v>1.7804026121590144E-3</v>
      </c>
      <c r="J29">
        <v>-5.289983221611899E-4</v>
      </c>
      <c r="K29">
        <v>3.8214372328617906E-3</v>
      </c>
      <c r="L29">
        <v>1.0436698660382169E-3</v>
      </c>
      <c r="N29" s="3">
        <v>1955</v>
      </c>
      <c r="O29">
        <f t="shared" si="0"/>
        <v>0.20742680791197587</v>
      </c>
      <c r="P29">
        <f t="shared" si="1"/>
        <v>-6.1588007875637604E-2</v>
      </c>
      <c r="Q29">
        <f t="shared" si="2"/>
        <v>-4.3778034381844015E-2</v>
      </c>
      <c r="R29">
        <f t="shared" si="3"/>
        <v>-7.3894961592552516E-2</v>
      </c>
    </row>
    <row r="30" spans="1:18" ht="14.7" thickBot="1" x14ac:dyDescent="0.6">
      <c r="A30" s="3">
        <v>1956</v>
      </c>
      <c r="B30" s="3">
        <v>7.4395118733509305E-2</v>
      </c>
      <c r="C30" s="3">
        <v>-2.25577381731542E-2</v>
      </c>
      <c r="D30" s="3">
        <v>9.1428571428571193E-3</v>
      </c>
      <c r="E30" s="3">
        <v>-1.1418783899514999E-3</v>
      </c>
      <c r="F30" s="3">
        <v>2.6213888888888901E-2</v>
      </c>
      <c r="H30" s="4" t="s">
        <v>5</v>
      </c>
      <c r="I30" s="7">
        <v>-2.3443220842044462E-3</v>
      </c>
      <c r="J30" s="7">
        <v>-1.5862196833218013E-4</v>
      </c>
      <c r="K30" s="7">
        <v>1.0436698660382169E-3</v>
      </c>
      <c r="L30" s="7">
        <v>4.6250892495220575E-2</v>
      </c>
      <c r="N30" s="3">
        <v>1956</v>
      </c>
      <c r="O30">
        <f t="shared" si="0"/>
        <v>-4.4151391864797829E-2</v>
      </c>
      <c r="P30">
        <f t="shared" si="1"/>
        <v>-7.0781354760172999E-2</v>
      </c>
      <c r="Q30">
        <f t="shared" si="2"/>
        <v>-3.4635177238986896E-2</v>
      </c>
      <c r="R30">
        <f t="shared" si="3"/>
        <v>-7.475145185465018E-2</v>
      </c>
    </row>
    <row r="31" spans="1:18" x14ac:dyDescent="0.55000000000000004">
      <c r="A31" s="3">
        <v>1957</v>
      </c>
      <c r="B31" s="3">
        <v>-0.10457360188558</v>
      </c>
      <c r="C31" s="3">
        <v>6.7970128466249904E-2</v>
      </c>
      <c r="D31" s="3">
        <v>2.71800679501699E-2</v>
      </c>
      <c r="E31" s="3">
        <v>-1.14318376679046E-3</v>
      </c>
      <c r="F31" s="3">
        <v>3.2245669291338597E-2</v>
      </c>
      <c r="N31" s="3">
        <v>1957</v>
      </c>
      <c r="O31">
        <f t="shared" si="0"/>
        <v>-0.22312011248388713</v>
      </c>
      <c r="P31">
        <f t="shared" si="1"/>
        <v>1.9746511879231099E-2</v>
      </c>
      <c r="Q31">
        <f t="shared" si="2"/>
        <v>-1.6597966431674115E-2</v>
      </c>
      <c r="R31">
        <f t="shared" si="3"/>
        <v>-7.4752757231489136E-2</v>
      </c>
    </row>
    <row r="32" spans="1:18" ht="14.7" thickBot="1" x14ac:dyDescent="0.6">
      <c r="A32" s="3">
        <v>1958</v>
      </c>
      <c r="B32" s="3">
        <v>0.43719954988747201</v>
      </c>
      <c r="C32" s="3">
        <v>-2.0990181755274701E-2</v>
      </c>
      <c r="D32" s="3">
        <v>6.61521499448736E-3</v>
      </c>
      <c r="E32" s="3">
        <v>4.2918454935620999E-3</v>
      </c>
      <c r="F32" s="3">
        <v>1.76654618473896E-2</v>
      </c>
      <c r="H32" s="7" t="s">
        <v>17</v>
      </c>
      <c r="N32" s="3">
        <v>1958</v>
      </c>
      <c r="O32">
        <f t="shared" si="0"/>
        <v>0.31865303928916489</v>
      </c>
      <c r="P32">
        <f t="shared" si="1"/>
        <v>-6.9213798342293506E-2</v>
      </c>
      <c r="Q32">
        <f t="shared" si="2"/>
        <v>-3.7162819387356653E-2</v>
      </c>
      <c r="R32">
        <f t="shared" si="3"/>
        <v>-6.9317727971136583E-2</v>
      </c>
    </row>
    <row r="33" spans="1:18" x14ac:dyDescent="0.55000000000000004">
      <c r="A33" s="3">
        <v>1959</v>
      </c>
      <c r="B33" s="3">
        <v>0.12056457163557301</v>
      </c>
      <c r="C33" s="3">
        <v>-2.6466312591385099E-2</v>
      </c>
      <c r="D33" s="3">
        <v>1.09529025191679E-3</v>
      </c>
      <c r="E33" s="3">
        <v>0</v>
      </c>
      <c r="F33" s="3">
        <v>3.3860159362549803E-2</v>
      </c>
      <c r="H33" s="7"/>
      <c r="I33" s="5" t="s">
        <v>1</v>
      </c>
      <c r="J33" s="5" t="s">
        <v>3</v>
      </c>
      <c r="K33" s="5" t="s">
        <v>4</v>
      </c>
      <c r="L33" s="5" t="s">
        <v>5</v>
      </c>
      <c r="N33" s="3">
        <v>1959</v>
      </c>
      <c r="O33">
        <f t="shared" si="0"/>
        <v>2.0180610372658725E-3</v>
      </c>
      <c r="P33">
        <f t="shared" si="1"/>
        <v>-7.4689929178403905E-2</v>
      </c>
      <c r="Q33">
        <f t="shared" si="2"/>
        <v>-4.2682744129927223E-2</v>
      </c>
      <c r="R33">
        <f t="shared" si="3"/>
        <v>-7.360957346469868E-2</v>
      </c>
    </row>
    <row r="34" spans="1:18" x14ac:dyDescent="0.55000000000000004">
      <c r="A34" s="3">
        <v>1960</v>
      </c>
      <c r="B34" s="3">
        <v>3.36535314743695E-3</v>
      </c>
      <c r="C34" s="3">
        <v>0.116395036909634</v>
      </c>
      <c r="D34" s="3">
        <v>7.6586433260392699E-3</v>
      </c>
      <c r="E34" s="3">
        <v>4.8433048433049698E-3</v>
      </c>
      <c r="F34" s="3">
        <v>2.8729718875501999E-2</v>
      </c>
      <c r="H34" t="s">
        <v>1</v>
      </c>
      <c r="I34" cm="1">
        <f t="array" ref="I34:L37">MINVERSE(_xlfn.ANCHORARRAY(I27))</f>
        <v>27.321986662574872</v>
      </c>
      <c r="J34">
        <v>-2.3319325945851705</v>
      </c>
      <c r="K34">
        <v>-13.511390559093883</v>
      </c>
      <c r="L34">
        <v>1.6817637013616542</v>
      </c>
      <c r="N34" s="3">
        <v>1960</v>
      </c>
      <c r="O34">
        <f t="shared" ref="O34:O65" si="6">B34-I$6</f>
        <v>-0.11518115745087018</v>
      </c>
      <c r="P34">
        <f t="shared" ref="P34:P65" si="7">C34-J$6</f>
        <v>6.8171420322615195E-2</v>
      </c>
      <c r="Q34">
        <f t="shared" ref="Q34:Q65" si="8">D34-K$6</f>
        <v>-3.6119391055804743E-2</v>
      </c>
      <c r="R34">
        <f t="shared" ref="R34:R65" si="9">E34-L$6</f>
        <v>-6.8766268621393706E-2</v>
      </c>
    </row>
    <row r="35" spans="1:18" x14ac:dyDescent="0.55000000000000004">
      <c r="A35" s="3">
        <v>1961</v>
      </c>
      <c r="B35" s="3">
        <v>0.26637712958182702</v>
      </c>
      <c r="C35" s="3">
        <v>2.0609208076323202E-2</v>
      </c>
      <c r="D35" s="3">
        <v>9.77198697068404E-3</v>
      </c>
      <c r="E35" s="3">
        <v>-5.6705415367175305E-4</v>
      </c>
      <c r="F35" s="3">
        <v>2.35248995983936E-2</v>
      </c>
      <c r="H35" t="s">
        <v>3</v>
      </c>
      <c r="I35">
        <v>-2.331932594585171</v>
      </c>
      <c r="J35">
        <v>162.23157635560523</v>
      </c>
      <c r="K35">
        <v>23.569605576674622</v>
      </c>
      <c r="L35">
        <v>-9.366729968363316E-2</v>
      </c>
      <c r="N35" s="3">
        <v>1961</v>
      </c>
      <c r="O35">
        <f t="shared" si="6"/>
        <v>0.1478306189835199</v>
      </c>
      <c r="P35">
        <f t="shared" si="7"/>
        <v>-2.7614408510695604E-2</v>
      </c>
      <c r="Q35">
        <f t="shared" si="8"/>
        <v>-3.4006047411159979E-2</v>
      </c>
      <c r="R35">
        <f t="shared" si="9"/>
        <v>-7.4176627618370433E-2</v>
      </c>
    </row>
    <row r="36" spans="1:18" x14ac:dyDescent="0.55000000000000004">
      <c r="A36" s="3">
        <v>1962</v>
      </c>
      <c r="B36" s="3">
        <v>-8.8114605171208907E-2</v>
      </c>
      <c r="C36" s="3">
        <v>5.6935440540084599E-2</v>
      </c>
      <c r="D36" s="3">
        <v>3.22580645161263E-3</v>
      </c>
      <c r="E36" s="3">
        <v>-5.6737588652489002E-4</v>
      </c>
      <c r="F36" s="3">
        <v>2.7723694779116501E-2</v>
      </c>
      <c r="H36" t="s">
        <v>4</v>
      </c>
      <c r="I36">
        <v>-13.511390559093886</v>
      </c>
      <c r="J36">
        <v>23.569605576674622</v>
      </c>
      <c r="K36">
        <v>273.08726013177534</v>
      </c>
      <c r="L36">
        <v>-6.766341606865705</v>
      </c>
      <c r="N36" s="3">
        <v>1962</v>
      </c>
      <c r="O36">
        <f t="shared" si="6"/>
        <v>-0.20666111576951604</v>
      </c>
      <c r="P36">
        <f t="shared" si="7"/>
        <v>8.7118239530657934E-3</v>
      </c>
      <c r="Q36">
        <f t="shared" si="8"/>
        <v>-4.0552227930231388E-2</v>
      </c>
      <c r="R36">
        <f t="shared" si="9"/>
        <v>-7.417694935122357E-2</v>
      </c>
    </row>
    <row r="37" spans="1:18" ht="14.7" thickBot="1" x14ac:dyDescent="0.6">
      <c r="A37" s="3">
        <v>1963</v>
      </c>
      <c r="B37" s="3">
        <v>0.226119270998415</v>
      </c>
      <c r="C37" s="3">
        <v>1.68416207395461E-2</v>
      </c>
      <c r="D37" s="3">
        <v>2.1436227224008699E-2</v>
      </c>
      <c r="E37" s="3">
        <v>-3.9738858927048596E-3</v>
      </c>
      <c r="F37" s="3">
        <v>3.1560240963855402E-2</v>
      </c>
      <c r="H37" s="4" t="s">
        <v>5</v>
      </c>
      <c r="I37" s="7">
        <v>1.681763701361654</v>
      </c>
      <c r="J37" s="7">
        <v>-9.3667299683633298E-2</v>
      </c>
      <c r="K37" s="7">
        <v>-6.766341606865705</v>
      </c>
      <c r="L37" s="7">
        <v>21.858812022642599</v>
      </c>
      <c r="N37" s="3">
        <v>1963</v>
      </c>
      <c r="O37">
        <f t="shared" si="6"/>
        <v>0.10757276040010787</v>
      </c>
      <c r="P37">
        <f t="shared" si="7"/>
        <v>-3.1381995847472706E-2</v>
      </c>
      <c r="Q37">
        <f t="shared" si="8"/>
        <v>-2.2341807157835316E-2</v>
      </c>
      <c r="R37">
        <f t="shared" si="9"/>
        <v>-7.7583459357403545E-2</v>
      </c>
    </row>
    <row r="38" spans="1:18" x14ac:dyDescent="0.55000000000000004">
      <c r="A38" s="3">
        <v>1964</v>
      </c>
      <c r="B38" s="3">
        <v>0.164154558784324</v>
      </c>
      <c r="C38" s="3">
        <v>3.7280648911540801E-2</v>
      </c>
      <c r="D38" s="3">
        <v>1.25918153200419E-2</v>
      </c>
      <c r="E38" s="3">
        <v>2.8498147620403802E-4</v>
      </c>
      <c r="F38" s="3">
        <v>3.5457370517928299E-2</v>
      </c>
      <c r="N38" s="3">
        <v>1964</v>
      </c>
      <c r="O38">
        <f t="shared" si="6"/>
        <v>4.5608048186016867E-2</v>
      </c>
      <c r="P38">
        <f t="shared" si="7"/>
        <v>-1.0942967675478005E-2</v>
      </c>
      <c r="Q38">
        <f t="shared" si="8"/>
        <v>-3.1186219061802113E-2</v>
      </c>
      <c r="R38">
        <f t="shared" si="9"/>
        <v>-7.3324591988494642E-2</v>
      </c>
    </row>
    <row r="39" spans="1:18" x14ac:dyDescent="0.55000000000000004">
      <c r="A39" s="3">
        <v>1965</v>
      </c>
      <c r="B39" s="3">
        <v>0.123992424778761</v>
      </c>
      <c r="C39" s="3">
        <v>7.1885509359262299E-3</v>
      </c>
      <c r="D39" s="3">
        <v>1.6580310880829102E-2</v>
      </c>
      <c r="E39" s="3">
        <v>5.6980056980049398E-4</v>
      </c>
      <c r="F39" s="3">
        <v>3.9490763052208798E-2</v>
      </c>
      <c r="H39" t="s">
        <v>16</v>
      </c>
      <c r="N39" s="3">
        <v>1965</v>
      </c>
      <c r="O39">
        <f t="shared" si="6"/>
        <v>5.4459141804538702E-3</v>
      </c>
      <c r="P39">
        <f t="shared" si="7"/>
        <v>-4.1035065651092578E-2</v>
      </c>
      <c r="Q39">
        <f t="shared" si="8"/>
        <v>-2.7197723501014914E-2</v>
      </c>
      <c r="R39">
        <f t="shared" si="9"/>
        <v>-7.3039772894898186E-2</v>
      </c>
    </row>
    <row r="40" spans="1:18" x14ac:dyDescent="0.55000000000000004">
      <c r="A40" s="3">
        <v>1966</v>
      </c>
      <c r="B40" s="3">
        <v>-9.9709542356377898E-2</v>
      </c>
      <c r="C40" s="3">
        <v>2.9079409324299602E-2</v>
      </c>
      <c r="D40" s="3">
        <v>1.2232415902140499E-2</v>
      </c>
      <c r="E40" s="3">
        <v>2.84738041002486E-4</v>
      </c>
      <c r="F40" s="3">
        <v>4.8557200000000002E-2</v>
      </c>
      <c r="H40" t="s">
        <v>1</v>
      </c>
      <c r="I40" cm="1">
        <f t="array" ref="I40:I43">TRANSPOSE(I6:L6) - I2</f>
        <v>8.4397050455946629E-2</v>
      </c>
      <c r="N40" s="3">
        <v>1966</v>
      </c>
      <c r="O40">
        <f t="shared" si="6"/>
        <v>-0.21825605295468503</v>
      </c>
      <c r="P40">
        <f t="shared" si="7"/>
        <v>-1.9144207262719204E-2</v>
      </c>
      <c r="Q40">
        <f t="shared" si="8"/>
        <v>-3.1545618479703517E-2</v>
      </c>
      <c r="R40">
        <f t="shared" si="9"/>
        <v>-7.3324835423696194E-2</v>
      </c>
    </row>
    <row r="41" spans="1:18" x14ac:dyDescent="0.55000000000000004">
      <c r="A41" s="3">
        <v>1967</v>
      </c>
      <c r="B41" s="3">
        <v>0.238029665131333</v>
      </c>
      <c r="C41" s="3">
        <v>-1.5806209932824701E-2</v>
      </c>
      <c r="D41" s="3">
        <v>2.3162134944612299E-2</v>
      </c>
      <c r="E41" s="3">
        <v>-5.1238257899231003E-3</v>
      </c>
      <c r="F41" s="3">
        <v>4.2934538152610398E-2</v>
      </c>
      <c r="H41" t="s">
        <v>3</v>
      </c>
      <c r="I41">
        <v>1.4074156444658301E-2</v>
      </c>
      <c r="N41" s="3">
        <v>1967</v>
      </c>
      <c r="O41">
        <f t="shared" si="6"/>
        <v>0.11948315453302587</v>
      </c>
      <c r="P41">
        <f t="shared" si="7"/>
        <v>-6.4029826519843513E-2</v>
      </c>
      <c r="Q41">
        <f t="shared" si="8"/>
        <v>-2.0615899437231716E-2</v>
      </c>
      <c r="R41">
        <f t="shared" si="9"/>
        <v>-7.8733399254621778E-2</v>
      </c>
    </row>
    <row r="42" spans="1:18" x14ac:dyDescent="0.55000000000000004">
      <c r="A42" s="3">
        <v>1968</v>
      </c>
      <c r="B42" s="3">
        <v>0.10814862651601501</v>
      </c>
      <c r="C42" s="3">
        <v>3.27461969507684E-2</v>
      </c>
      <c r="D42" s="3">
        <v>4.1338582677165302E-2</v>
      </c>
      <c r="E42" s="3">
        <v>0.124749642346209</v>
      </c>
      <c r="F42" s="3">
        <v>5.3376E-2</v>
      </c>
      <c r="H42" t="s">
        <v>4</v>
      </c>
      <c r="I42">
        <v>9.6285742394835103E-3</v>
      </c>
      <c r="N42" s="3">
        <v>1968</v>
      </c>
      <c r="O42">
        <f t="shared" si="6"/>
        <v>-1.0397884082292128E-2</v>
      </c>
      <c r="P42">
        <f t="shared" si="7"/>
        <v>-1.5477419636250406E-2</v>
      </c>
      <c r="Q42">
        <f t="shared" si="8"/>
        <v>-2.4394517046787134E-3</v>
      </c>
      <c r="R42">
        <f t="shared" si="9"/>
        <v>5.114006888151032E-2</v>
      </c>
    </row>
    <row r="43" spans="1:18" x14ac:dyDescent="0.55000000000000004">
      <c r="A43" s="3">
        <v>1969</v>
      </c>
      <c r="B43" s="3">
        <v>-8.2413710764490597E-2</v>
      </c>
      <c r="C43" s="3">
        <v>-5.0140493209926099E-2</v>
      </c>
      <c r="D43" s="3">
        <v>6.9943289224952701E-2</v>
      </c>
      <c r="E43" s="3">
        <v>5.0114474688374398E-2</v>
      </c>
      <c r="F43" s="3">
        <v>6.6684677419354799E-2</v>
      </c>
      <c r="H43" t="s">
        <v>5</v>
      </c>
      <c r="I43">
        <v>3.9460113322338175E-2</v>
      </c>
      <c r="N43" s="3">
        <v>1969</v>
      </c>
      <c r="O43">
        <f t="shared" si="6"/>
        <v>-0.20096022136279773</v>
      </c>
      <c r="P43">
        <f t="shared" si="7"/>
        <v>-9.8364109796944904E-2</v>
      </c>
      <c r="Q43">
        <f t="shared" si="8"/>
        <v>2.6165254843108686E-2</v>
      </c>
      <c r="R43">
        <f t="shared" si="9"/>
        <v>-2.3495098776324282E-2</v>
      </c>
    </row>
    <row r="44" spans="1:18" x14ac:dyDescent="0.55000000000000004">
      <c r="A44" s="3">
        <v>1970</v>
      </c>
      <c r="B44" s="3">
        <v>3.5611449054964203E-2</v>
      </c>
      <c r="C44" s="3">
        <v>0.16754737183412299</v>
      </c>
      <c r="D44" s="3">
        <v>8.2155477031801996E-2</v>
      </c>
      <c r="E44" s="3">
        <v>-9.4476744186046499E-2</v>
      </c>
      <c r="F44" s="3">
        <v>6.3909999999999995E-2</v>
      </c>
      <c r="N44" s="3">
        <v>1970</v>
      </c>
      <c r="O44">
        <f t="shared" si="6"/>
        <v>-8.2935061543342931E-2</v>
      </c>
      <c r="P44">
        <f t="shared" si="7"/>
        <v>0.11932375524710419</v>
      </c>
      <c r="Q44">
        <f t="shared" si="8"/>
        <v>3.8377442649957981E-2</v>
      </c>
      <c r="R44">
        <f t="shared" si="9"/>
        <v>-0.16808631765074517</v>
      </c>
    </row>
    <row r="45" spans="1:18" x14ac:dyDescent="0.55000000000000004">
      <c r="A45" s="3">
        <v>1971</v>
      </c>
      <c r="B45" s="3">
        <v>0.14221150298426499</v>
      </c>
      <c r="C45" s="3">
        <v>9.7868966197123E-2</v>
      </c>
      <c r="D45" s="3">
        <v>4.24489795918368E-2</v>
      </c>
      <c r="E45" s="3">
        <v>0.166934189406099</v>
      </c>
      <c r="F45" s="3">
        <v>4.3342570281124503E-2</v>
      </c>
      <c r="H45" t="s">
        <v>18</v>
      </c>
      <c r="N45" s="3">
        <v>1971</v>
      </c>
      <c r="O45">
        <f t="shared" si="6"/>
        <v>2.3664992385957859E-2</v>
      </c>
      <c r="P45">
        <f t="shared" si="7"/>
        <v>4.9645349610104195E-2</v>
      </c>
      <c r="Q45">
        <f t="shared" si="8"/>
        <v>-1.3290547900072155E-3</v>
      </c>
      <c r="R45">
        <f t="shared" si="9"/>
        <v>9.3324615941400318E-2</v>
      </c>
    </row>
    <row r="46" spans="1:18" x14ac:dyDescent="0.55000000000000004">
      <c r="A46" s="3">
        <v>1972</v>
      </c>
      <c r="B46" s="3">
        <v>0.187553629150749</v>
      </c>
      <c r="C46" s="3">
        <v>2.81844905044497E-2</v>
      </c>
      <c r="D46" s="3">
        <v>2.97572435395459E-2</v>
      </c>
      <c r="E46" s="3">
        <v>0.48784961027051799</v>
      </c>
      <c r="F46" s="3">
        <v>4.0618399999999999E-2</v>
      </c>
      <c r="H46" t="s">
        <v>1</v>
      </c>
      <c r="I46" s="8" cm="1">
        <f t="array" ref="I46:I49">MMULT(_xlfn.ANCHORARRAY(I34),_xlfn.ANCHORARRAY(I40)) / SUM(MMULT(_xlfn.ANCHORARRAY(I34),_xlfn.ANCHORARRAY(I40)))</f>
        <v>0.31512908499179204</v>
      </c>
      <c r="N46" s="3">
        <v>1972</v>
      </c>
      <c r="O46">
        <f t="shared" si="6"/>
        <v>6.9007118552441862E-2</v>
      </c>
      <c r="P46">
        <f t="shared" si="7"/>
        <v>-2.0039126082569105E-2</v>
      </c>
      <c r="Q46">
        <f t="shared" si="8"/>
        <v>-1.4020790842298115E-2</v>
      </c>
      <c r="R46">
        <f t="shared" si="9"/>
        <v>0.41424003680581933</v>
      </c>
    </row>
    <row r="47" spans="1:18" x14ac:dyDescent="0.55000000000000004">
      <c r="A47" s="3">
        <v>1973</v>
      </c>
      <c r="B47" s="3">
        <v>-0.143080474375265</v>
      </c>
      <c r="C47" s="3">
        <v>3.6586646024150099E-2</v>
      </c>
      <c r="D47" s="3">
        <v>3.4220532319391601E-2</v>
      </c>
      <c r="E47" s="3">
        <v>0.72958397534668695</v>
      </c>
      <c r="F47" s="3">
        <v>7.0354435483871006E-2</v>
      </c>
      <c r="H47" t="s">
        <v>3</v>
      </c>
      <c r="I47" s="8">
        <v>0.32944500664860554</v>
      </c>
      <c r="N47" s="3">
        <v>1973</v>
      </c>
      <c r="O47">
        <f t="shared" si="6"/>
        <v>-0.26162698497357212</v>
      </c>
      <c r="P47">
        <f t="shared" si="7"/>
        <v>-1.1636970562868706E-2</v>
      </c>
      <c r="Q47">
        <f t="shared" si="8"/>
        <v>-9.5575020624524137E-3</v>
      </c>
      <c r="R47">
        <f t="shared" si="9"/>
        <v>0.6559744018819883</v>
      </c>
    </row>
    <row r="48" spans="1:18" x14ac:dyDescent="0.55000000000000004">
      <c r="A48" s="3">
        <v>1974</v>
      </c>
      <c r="B48" s="3">
        <v>-0.25901785750897</v>
      </c>
      <c r="C48" s="3">
        <v>1.9886086932378599E-2</v>
      </c>
      <c r="D48" s="3">
        <v>0.10073529411764701</v>
      </c>
      <c r="E48" s="3">
        <v>0.66146993318485503</v>
      </c>
      <c r="F48" s="3">
        <v>7.8457831325301194E-2</v>
      </c>
      <c r="H48" t="s">
        <v>4</v>
      </c>
      <c r="I48" s="8">
        <v>0.22163181796004688</v>
      </c>
      <c r="N48" s="3">
        <v>1974</v>
      </c>
      <c r="O48">
        <f t="shared" si="6"/>
        <v>-0.37756436810727712</v>
      </c>
      <c r="P48">
        <f t="shared" si="7"/>
        <v>-2.8337529654640207E-2</v>
      </c>
      <c r="Q48">
        <f t="shared" si="8"/>
        <v>5.6957259735802991E-2</v>
      </c>
      <c r="R48">
        <f t="shared" si="9"/>
        <v>0.58786035972015638</v>
      </c>
    </row>
    <row r="49" spans="1:18" x14ac:dyDescent="0.55000000000000004">
      <c r="A49" s="3">
        <v>1975</v>
      </c>
      <c r="B49" s="3">
        <v>0.369951371061844</v>
      </c>
      <c r="C49" s="3">
        <v>3.6052536026033803E-2</v>
      </c>
      <c r="D49" s="3">
        <v>6.7737093749264302E-2</v>
      </c>
      <c r="E49" s="3">
        <v>-0.24798927613940999</v>
      </c>
      <c r="F49" s="3">
        <v>5.7863855421686698E-2</v>
      </c>
      <c r="H49" t="s">
        <v>5</v>
      </c>
      <c r="I49" s="8">
        <v>0.1337940903995555</v>
      </c>
      <c r="N49" s="3">
        <v>1975</v>
      </c>
      <c r="O49">
        <f t="shared" si="6"/>
        <v>0.25140486046353688</v>
      </c>
      <c r="P49">
        <f t="shared" si="7"/>
        <v>-1.2171080560985002E-2</v>
      </c>
      <c r="Q49">
        <f t="shared" si="8"/>
        <v>2.3959059367420286E-2</v>
      </c>
      <c r="R49">
        <f t="shared" si="9"/>
        <v>-0.32159884960410867</v>
      </c>
    </row>
    <row r="50" spans="1:18" x14ac:dyDescent="0.55000000000000004">
      <c r="A50" s="3">
        <v>1976</v>
      </c>
      <c r="B50" s="3">
        <v>0.23830999002106701</v>
      </c>
      <c r="C50" s="3">
        <v>0.15984560742909201</v>
      </c>
      <c r="D50" s="3">
        <v>8.1778348568406697E-2</v>
      </c>
      <c r="E50" s="3">
        <v>-4.0998217468805699E-2</v>
      </c>
      <c r="F50" s="3">
        <v>4.9765999999999998E-2</v>
      </c>
      <c r="N50" s="3">
        <v>1976</v>
      </c>
      <c r="O50">
        <f t="shared" si="6"/>
        <v>0.11976347942275987</v>
      </c>
      <c r="P50">
        <f t="shared" si="7"/>
        <v>0.11162199084207321</v>
      </c>
      <c r="Q50">
        <f t="shared" si="8"/>
        <v>3.8000314186562682E-2</v>
      </c>
      <c r="R50">
        <f t="shared" si="9"/>
        <v>-0.11460779093350437</v>
      </c>
    </row>
    <row r="51" spans="1:18" x14ac:dyDescent="0.55000000000000004">
      <c r="A51" s="3">
        <v>1977</v>
      </c>
      <c r="B51" s="3">
        <v>-6.9797040759352294E-2</v>
      </c>
      <c r="C51" s="3">
        <v>1.2899606071070401E-2</v>
      </c>
      <c r="D51" s="3">
        <v>0.146548413003247</v>
      </c>
      <c r="E51" s="3">
        <v>0.226394052044609</v>
      </c>
      <c r="F51" s="3">
        <v>5.2609638554216902E-2</v>
      </c>
      <c r="H51" t="s">
        <v>19</v>
      </c>
      <c r="N51" s="3">
        <v>1977</v>
      </c>
      <c r="O51">
        <f t="shared" si="6"/>
        <v>-0.18834355135765943</v>
      </c>
      <c r="P51">
        <f t="shared" si="7"/>
        <v>-3.5324010515948405E-2</v>
      </c>
      <c r="Q51">
        <f t="shared" si="8"/>
        <v>0.10277037862140298</v>
      </c>
      <c r="R51">
        <f t="shared" si="9"/>
        <v>0.15278447857991032</v>
      </c>
    </row>
    <row r="52" spans="1:18" x14ac:dyDescent="0.55000000000000004">
      <c r="A52" s="3">
        <v>1978</v>
      </c>
      <c r="B52" s="3">
        <v>6.50928391167193E-2</v>
      </c>
      <c r="C52" s="3">
        <v>-7.7758069075086504E-3</v>
      </c>
      <c r="D52" s="3">
        <v>0.15723596053112401</v>
      </c>
      <c r="E52" s="3">
        <v>0.37011215519854501</v>
      </c>
      <c r="F52" s="3">
        <v>7.1783064516128994E-2</v>
      </c>
      <c r="H52" t="s">
        <v>20</v>
      </c>
      <c r="I52" cm="1">
        <f t="array" ref="I52">MMULT(I6:L6,_xlfn.ANCHORARRAY(I46))</f>
        <v>7.2795614374118661E-2</v>
      </c>
      <c r="N52" s="3">
        <v>1978</v>
      </c>
      <c r="O52">
        <f t="shared" si="6"/>
        <v>-5.3453671481587833E-2</v>
      </c>
      <c r="P52">
        <f t="shared" si="7"/>
        <v>-5.5999423494527453E-2</v>
      </c>
      <c r="Q52">
        <f t="shared" si="8"/>
        <v>0.11345792614927999</v>
      </c>
      <c r="R52">
        <f t="shared" si="9"/>
        <v>0.29650258173384636</v>
      </c>
    </row>
    <row r="53" spans="1:18" x14ac:dyDescent="0.55000000000000004">
      <c r="A53" s="3">
        <v>1979</v>
      </c>
      <c r="B53" s="3">
        <v>0.185194901675164</v>
      </c>
      <c r="C53" s="3">
        <v>6.7072031247235502E-3</v>
      </c>
      <c r="D53" s="3">
        <v>0.13742466907023901</v>
      </c>
      <c r="E53" s="3">
        <v>1.2654867256637199</v>
      </c>
      <c r="F53" s="3">
        <v>0.100542741935484</v>
      </c>
      <c r="H53" t="s">
        <v>8</v>
      </c>
      <c r="I53" cm="1">
        <f t="array" ref="I53">MMULT(MMULT(TRANSPOSE(_xlfn.ANCHORARRAY(I46)),_xlfn.ANCHORARRAY(I27)),_xlfn.ANCHORARRAY( I46))</f>
        <v>5.5122863629566213E-3</v>
      </c>
      <c r="N53" s="3">
        <v>1979</v>
      </c>
      <c r="O53">
        <f t="shared" si="6"/>
        <v>6.6648391076856869E-2</v>
      </c>
      <c r="P53">
        <f t="shared" si="7"/>
        <v>-4.1516413462295253E-2</v>
      </c>
      <c r="Q53">
        <f t="shared" si="8"/>
        <v>9.3646634688394986E-2</v>
      </c>
      <c r="R53">
        <f t="shared" si="9"/>
        <v>1.1918771521990212</v>
      </c>
    </row>
    <row r="54" spans="1:18" x14ac:dyDescent="0.55000000000000004">
      <c r="A54" s="3">
        <v>1980</v>
      </c>
      <c r="B54" s="3">
        <v>0.31735245506762999</v>
      </c>
      <c r="C54" s="3">
        <v>-2.9897442519993999E-2</v>
      </c>
      <c r="D54" s="3">
        <v>7.3968672635987207E-2</v>
      </c>
      <c r="E54" s="3">
        <v>0.15185546875</v>
      </c>
      <c r="F54" s="3">
        <v>0.1139188</v>
      </c>
      <c r="H54" t="s">
        <v>21</v>
      </c>
      <c r="I54">
        <f>SQRT(I53)</f>
        <v>7.4244773303961412E-2</v>
      </c>
      <c r="N54" s="3">
        <v>1980</v>
      </c>
      <c r="O54">
        <f t="shared" si="6"/>
        <v>0.19880594446932287</v>
      </c>
      <c r="P54">
        <f t="shared" si="7"/>
        <v>-7.8121059107012808E-2</v>
      </c>
      <c r="Q54">
        <f t="shared" si="8"/>
        <v>3.0190638254143191E-2</v>
      </c>
      <c r="R54">
        <f t="shared" si="9"/>
        <v>7.824589528530132E-2</v>
      </c>
    </row>
    <row r="55" spans="1:18" x14ac:dyDescent="0.55000000000000004">
      <c r="A55" s="3">
        <v>1981</v>
      </c>
      <c r="B55" s="3">
        <v>-4.7023902474955803E-2</v>
      </c>
      <c r="C55" s="3">
        <v>8.19921533589235E-2</v>
      </c>
      <c r="D55" s="3">
        <v>5.0950062475763697E-2</v>
      </c>
      <c r="E55" s="3">
        <v>-0.32598558711318398</v>
      </c>
      <c r="F55" s="3">
        <v>0.14036184738955801</v>
      </c>
      <c r="H55" t="s">
        <v>22</v>
      </c>
      <c r="I55" s="9">
        <f>(I52 - I2)/I54</f>
        <v>0.52052356700638147</v>
      </c>
      <c r="N55" s="3">
        <v>1981</v>
      </c>
      <c r="O55">
        <f t="shared" si="6"/>
        <v>-0.16557041307326292</v>
      </c>
      <c r="P55">
        <f t="shared" si="7"/>
        <v>3.3768536771904695E-2</v>
      </c>
      <c r="Q55">
        <f t="shared" si="8"/>
        <v>7.1720280939196815E-3</v>
      </c>
      <c r="R55">
        <f t="shared" si="9"/>
        <v>-0.39959516057788269</v>
      </c>
    </row>
    <row r="56" spans="1:18" x14ac:dyDescent="0.55000000000000004">
      <c r="A56" s="3">
        <v>1982</v>
      </c>
      <c r="B56" s="3">
        <v>0.20419055079559401</v>
      </c>
      <c r="C56" s="3">
        <v>0.32814549486295602</v>
      </c>
      <c r="D56" s="3">
        <v>5.6372096837011797E-3</v>
      </c>
      <c r="E56" s="3">
        <v>0.15622641509433999</v>
      </c>
      <c r="F56" s="3">
        <v>0.1109</v>
      </c>
      <c r="N56" s="3">
        <v>1982</v>
      </c>
      <c r="O56">
        <f t="shared" si="6"/>
        <v>8.5644040197286872E-2</v>
      </c>
      <c r="P56">
        <f t="shared" si="7"/>
        <v>0.27992187827593723</v>
      </c>
      <c r="Q56">
        <f t="shared" si="8"/>
        <v>-3.8140824698142839E-2</v>
      </c>
      <c r="R56">
        <f t="shared" si="9"/>
        <v>8.2616841629641308E-2</v>
      </c>
    </row>
    <row r="57" spans="1:18" x14ac:dyDescent="0.55000000000000004">
      <c r="A57" s="3">
        <v>1983</v>
      </c>
      <c r="B57" s="3">
        <v>0.22337155858930599</v>
      </c>
      <c r="C57" s="3">
        <v>3.2002094451429298E-2</v>
      </c>
      <c r="D57" s="3">
        <v>4.7494802071018E-2</v>
      </c>
      <c r="E57" s="3">
        <v>-0.16797214969538701</v>
      </c>
      <c r="F57" s="3">
        <v>8.9499999999999996E-2</v>
      </c>
      <c r="H57" s="11" t="s">
        <v>23</v>
      </c>
      <c r="N57" s="3">
        <v>1983</v>
      </c>
      <c r="O57">
        <f t="shared" si="6"/>
        <v>0.10482504799099886</v>
      </c>
      <c r="P57">
        <f t="shared" si="7"/>
        <v>-1.6221522135589507E-2</v>
      </c>
      <c r="Q57">
        <f t="shared" si="8"/>
        <v>3.7167676891739845E-3</v>
      </c>
      <c r="R57">
        <f t="shared" si="9"/>
        <v>-0.24158172316008569</v>
      </c>
    </row>
    <row r="58" spans="1:18" x14ac:dyDescent="0.55000000000000004">
      <c r="A58" s="3">
        <v>1984</v>
      </c>
      <c r="B58" s="3">
        <v>6.14614199963621E-2</v>
      </c>
      <c r="C58" s="3">
        <v>0.137333643441023</v>
      </c>
      <c r="D58" s="3">
        <v>4.6781349731454903E-2</v>
      </c>
      <c r="E58" s="3">
        <v>-0.193776150627615</v>
      </c>
      <c r="F58" s="3">
        <v>9.9199999999999997E-2</v>
      </c>
      <c r="H58" s="10" t="s">
        <v>34</v>
      </c>
      <c r="I58" s="3">
        <v>2</v>
      </c>
      <c r="J58" s="3">
        <v>3</v>
      </c>
      <c r="K58" s="3">
        <v>4</v>
      </c>
      <c r="L58" s="3">
        <v>5</v>
      </c>
      <c r="M58" s="3">
        <v>6</v>
      </c>
      <c r="N58" s="3">
        <v>1984</v>
      </c>
      <c r="O58">
        <f t="shared" si="6"/>
        <v>-5.7085090601945034E-2</v>
      </c>
      <c r="P58">
        <f t="shared" si="7"/>
        <v>8.9110026854004196E-2</v>
      </c>
      <c r="Q58">
        <f t="shared" si="8"/>
        <v>3.0033153496108883E-3</v>
      </c>
      <c r="R58">
        <f t="shared" si="9"/>
        <v>-0.26738572409231365</v>
      </c>
    </row>
    <row r="59" spans="1:18" x14ac:dyDescent="0.55000000000000004">
      <c r="A59" s="3">
        <v>1985</v>
      </c>
      <c r="B59" s="3">
        <v>0.31235149485768898</v>
      </c>
      <c r="C59" s="3">
        <v>0.25712488212606399</v>
      </c>
      <c r="D59" s="3">
        <v>7.4713712076145203E-2</v>
      </c>
      <c r="E59" s="3">
        <v>6.0006487187804103E-2</v>
      </c>
      <c r="F59" s="3">
        <v>7.7200000000000005E-2</v>
      </c>
      <c r="H59" t="s">
        <v>25</v>
      </c>
      <c r="I59" s="14">
        <f>($I$52 - $I$2) / (I58 * $I$53)</f>
        <v>3.5054559657373772</v>
      </c>
      <c r="J59" s="14">
        <f>($I$52 - $I$2) / (J58 * $I$53)</f>
        <v>2.3369706438249183</v>
      </c>
      <c r="K59" s="14">
        <f>($I$52 - $I$2) / (K58 * $I$53)</f>
        <v>1.7527279828686886</v>
      </c>
      <c r="L59" s="14">
        <f>($I$52 - $I$2) / (L58 * $I$53)</f>
        <v>1.402182386294951</v>
      </c>
      <c r="M59" s="14">
        <f>($I$52 - $I$2) / (M58 * $I$53)</f>
        <v>1.1684853219124591</v>
      </c>
      <c r="N59" s="3">
        <v>1985</v>
      </c>
      <c r="O59">
        <f t="shared" si="6"/>
        <v>0.19380498425938186</v>
      </c>
      <c r="P59">
        <f t="shared" si="7"/>
        <v>0.2089012655390452</v>
      </c>
      <c r="Q59">
        <f t="shared" si="8"/>
        <v>3.0935677694301188E-2</v>
      </c>
      <c r="R59">
        <f t="shared" si="9"/>
        <v>-1.3603086276894577E-2</v>
      </c>
    </row>
    <row r="60" spans="1:18" x14ac:dyDescent="0.55000000000000004">
      <c r="A60" s="3">
        <v>1986</v>
      </c>
      <c r="B60" s="3">
        <v>0.18494578758046201</v>
      </c>
      <c r="C60" s="3">
        <v>0.24284215141767601</v>
      </c>
      <c r="D60" s="3">
        <v>9.6123575098164799E-2</v>
      </c>
      <c r="E60" s="3">
        <v>0.189565483476132</v>
      </c>
      <c r="F60" s="3">
        <v>6.1499999999999999E-2</v>
      </c>
      <c r="H60" t="s">
        <v>26</v>
      </c>
      <c r="I60" s="14">
        <f>1-I59</f>
        <v>-2.5054559657373772</v>
      </c>
      <c r="J60" s="14">
        <f>1-J59</f>
        <v>-1.3369706438249183</v>
      </c>
      <c r="K60" s="14">
        <f>1-K59</f>
        <v>-0.75272798286868858</v>
      </c>
      <c r="L60" s="14">
        <f>1-L59</f>
        <v>-0.40218238629495096</v>
      </c>
      <c r="M60" s="14">
        <f>1-M59</f>
        <v>-0.16848532191245913</v>
      </c>
      <c r="N60" s="3">
        <v>1986</v>
      </c>
      <c r="O60">
        <f t="shared" si="6"/>
        <v>6.6399276982154878E-2</v>
      </c>
      <c r="P60">
        <f t="shared" si="7"/>
        <v>0.19461853483065722</v>
      </c>
      <c r="Q60">
        <f t="shared" si="8"/>
        <v>5.2345540716320783E-2</v>
      </c>
      <c r="R60">
        <f t="shared" si="9"/>
        <v>0.11595591001143332</v>
      </c>
    </row>
    <row r="61" spans="1:18" x14ac:dyDescent="0.55000000000000004">
      <c r="A61" s="3">
        <v>1987</v>
      </c>
      <c r="B61" s="3">
        <v>5.8127216418218698E-2</v>
      </c>
      <c r="C61" s="3">
        <v>-4.96050893792623E-2</v>
      </c>
      <c r="D61" s="3">
        <v>7.8493877035726203E-2</v>
      </c>
      <c r="E61" s="3">
        <v>0.24527331189710599</v>
      </c>
      <c r="F61" s="3">
        <v>5.96E-2</v>
      </c>
      <c r="H61" s="3"/>
      <c r="N61" s="3">
        <v>1987</v>
      </c>
      <c r="O61">
        <f t="shared" si="6"/>
        <v>-6.0419294180088436E-2</v>
      </c>
      <c r="P61">
        <f t="shared" si="7"/>
        <v>-9.7828705966281099E-2</v>
      </c>
      <c r="Q61">
        <f t="shared" si="8"/>
        <v>3.4715842653882188E-2</v>
      </c>
      <c r="R61">
        <f t="shared" si="9"/>
        <v>0.17166373843240731</v>
      </c>
    </row>
    <row r="62" spans="1:18" x14ac:dyDescent="0.55000000000000004">
      <c r="A62" s="3">
        <v>1988</v>
      </c>
      <c r="B62" s="3">
        <v>0.16537192812044699</v>
      </c>
      <c r="C62" s="3">
        <v>8.2235958434841702E-2</v>
      </c>
      <c r="D62" s="3">
        <v>7.2210353808786806E-2</v>
      </c>
      <c r="E62" s="3">
        <v>-0.15255112580045499</v>
      </c>
      <c r="F62" s="3">
        <v>6.8900000000000003E-2</v>
      </c>
      <c r="H62" s="13" t="s">
        <v>27</v>
      </c>
      <c r="N62" s="3">
        <v>1988</v>
      </c>
      <c r="O62">
        <f t="shared" si="6"/>
        <v>4.6825417522139853E-2</v>
      </c>
      <c r="P62">
        <f t="shared" si="7"/>
        <v>3.4012341847822897E-2</v>
      </c>
      <c r="Q62">
        <f t="shared" si="8"/>
        <v>2.8432319426942791E-2</v>
      </c>
      <c r="R62">
        <f t="shared" si="9"/>
        <v>-0.22616069926515367</v>
      </c>
    </row>
    <row r="63" spans="1:18" x14ac:dyDescent="0.55000000000000004">
      <c r="A63" s="3">
        <v>1989</v>
      </c>
      <c r="B63" s="3">
        <v>0.31475183638196702</v>
      </c>
      <c r="C63" s="3">
        <v>0.17693647159446199</v>
      </c>
      <c r="D63" s="3">
        <v>4.3942847005199501E-2</v>
      </c>
      <c r="E63" s="3">
        <v>-2.8397318708104798E-2</v>
      </c>
      <c r="F63" s="3">
        <v>8.3900000000000002E-2</v>
      </c>
      <c r="H63" s="10" t="s">
        <v>34</v>
      </c>
      <c r="I63" s="3">
        <v>2</v>
      </c>
      <c r="J63" s="3">
        <v>3</v>
      </c>
      <c r="K63" s="3">
        <v>4</v>
      </c>
      <c r="L63" s="3">
        <v>5</v>
      </c>
      <c r="M63" s="3">
        <v>6</v>
      </c>
      <c r="N63" s="3">
        <v>1989</v>
      </c>
      <c r="O63">
        <f t="shared" si="6"/>
        <v>0.1962053257836599</v>
      </c>
      <c r="P63">
        <f t="shared" si="7"/>
        <v>0.12871285500744317</v>
      </c>
      <c r="Q63">
        <f t="shared" si="8"/>
        <v>1.6481262335548558E-4</v>
      </c>
      <c r="R63">
        <f t="shared" si="9"/>
        <v>-0.10200689217280348</v>
      </c>
    </row>
    <row r="64" spans="1:18" x14ac:dyDescent="0.55000000000000004">
      <c r="A64" s="3">
        <v>1990</v>
      </c>
      <c r="B64" s="3">
        <v>-3.0644516129032101E-2</v>
      </c>
      <c r="C64" s="3">
        <v>6.2353753335533398E-2</v>
      </c>
      <c r="D64" s="3">
        <v>-6.8630142358537798E-3</v>
      </c>
      <c r="E64" s="3">
        <v>-3.1108881083793401E-2</v>
      </c>
      <c r="F64" s="3">
        <v>7.7499999999999999E-2</v>
      </c>
      <c r="H64" t="s">
        <v>1</v>
      </c>
      <c r="I64" s="14">
        <f>I$59*$I46</f>
        <v>1.1046711309618384</v>
      </c>
      <c r="J64" s="14">
        <f t="shared" ref="J64:M64" si="10">J$59*$I46</f>
        <v>0.73644742064122559</v>
      </c>
      <c r="K64" s="14">
        <f t="shared" si="10"/>
        <v>0.55233556548091922</v>
      </c>
      <c r="L64" s="14">
        <f t="shared" si="10"/>
        <v>0.44186845238473538</v>
      </c>
      <c r="M64" s="14">
        <f t="shared" si="10"/>
        <v>0.3682237103206128</v>
      </c>
      <c r="N64" s="3">
        <v>1990</v>
      </c>
      <c r="O64">
        <f t="shared" si="6"/>
        <v>-0.14919102672733925</v>
      </c>
      <c r="P64">
        <f t="shared" si="7"/>
        <v>1.4130136748514592E-2</v>
      </c>
      <c r="Q64">
        <f t="shared" si="8"/>
        <v>-5.0641048617697797E-2</v>
      </c>
      <c r="R64">
        <f t="shared" si="9"/>
        <v>-0.10471845454849207</v>
      </c>
    </row>
    <row r="65" spans="1:18" x14ac:dyDescent="0.55000000000000004">
      <c r="A65" s="3">
        <v>1991</v>
      </c>
      <c r="B65" s="3">
        <v>0.30234843134879802</v>
      </c>
      <c r="C65" s="3">
        <v>0.150045100195173</v>
      </c>
      <c r="D65" s="3">
        <v>-1.68483125361973E-3</v>
      </c>
      <c r="E65" s="3">
        <v>-8.5577421025375494E-2</v>
      </c>
      <c r="F65" s="3">
        <v>5.5399999999999998E-2</v>
      </c>
      <c r="H65" t="s">
        <v>3</v>
      </c>
      <c r="I65" s="14">
        <f t="shared" ref="I65:M67" si="11">I$59*$I47</f>
        <v>1.1548549639387442</v>
      </c>
      <c r="J65" s="14">
        <f t="shared" si="11"/>
        <v>0.76990330929249617</v>
      </c>
      <c r="K65" s="14">
        <f t="shared" si="11"/>
        <v>0.5774274819693721</v>
      </c>
      <c r="L65" s="14">
        <f t="shared" si="11"/>
        <v>0.4619419855754977</v>
      </c>
      <c r="M65" s="14">
        <f t="shared" si="11"/>
        <v>0.38495165464624809</v>
      </c>
      <c r="N65" s="3">
        <v>1991</v>
      </c>
      <c r="O65">
        <f t="shared" si="6"/>
        <v>0.1838019207504909</v>
      </c>
      <c r="P65">
        <f t="shared" si="7"/>
        <v>0.1018214836081542</v>
      </c>
      <c r="Q65">
        <f t="shared" si="8"/>
        <v>-4.5462865635463742E-2</v>
      </c>
      <c r="R65">
        <f t="shared" si="9"/>
        <v>-0.15918699449007417</v>
      </c>
    </row>
    <row r="66" spans="1:18" x14ac:dyDescent="0.55000000000000004">
      <c r="A66" s="3">
        <v>1992</v>
      </c>
      <c r="B66" s="3">
        <v>7.4937279723800598E-2</v>
      </c>
      <c r="C66" s="3">
        <v>9.3616373162079394E-2</v>
      </c>
      <c r="D66" s="3">
        <v>8.1746743315227501E-3</v>
      </c>
      <c r="E66" s="3">
        <v>-5.7341073198357698E-2</v>
      </c>
      <c r="F66" s="3">
        <v>3.5099999999999999E-2</v>
      </c>
      <c r="H66" t="s">
        <v>4</v>
      </c>
      <c r="I66" s="14">
        <f t="shared" si="11"/>
        <v>0.77692057846526674</v>
      </c>
      <c r="J66" s="14">
        <f t="shared" si="11"/>
        <v>0.5179470523101779</v>
      </c>
      <c r="K66" s="14">
        <f t="shared" si="11"/>
        <v>0.38846028923263337</v>
      </c>
      <c r="L66" s="14">
        <f t="shared" si="11"/>
        <v>0.31076823138610671</v>
      </c>
      <c r="M66" s="14">
        <f t="shared" si="11"/>
        <v>0.25897352615508895</v>
      </c>
      <c r="N66" s="3">
        <v>1992</v>
      </c>
      <c r="O66">
        <f t="shared" ref="O66:O99" si="12">B66-I$6</f>
        <v>-4.3609230874506535E-2</v>
      </c>
      <c r="P66">
        <f t="shared" ref="P66:P99" si="13">C66-J$6</f>
        <v>4.5392756575060589E-2</v>
      </c>
      <c r="Q66">
        <f t="shared" ref="Q66:Q99" si="14">D66-K$6</f>
        <v>-3.5603360050321262E-2</v>
      </c>
      <c r="R66">
        <f t="shared" ref="R66:R99" si="15">E66-L$6</f>
        <v>-0.13095064666305639</v>
      </c>
    </row>
    <row r="67" spans="1:18" x14ac:dyDescent="0.55000000000000004">
      <c r="A67" s="3">
        <v>1993</v>
      </c>
      <c r="B67" s="3">
        <v>9.96705147919488E-2</v>
      </c>
      <c r="C67" s="3">
        <v>0.14210957589263101</v>
      </c>
      <c r="D67" s="3">
        <v>2.15657041222026E-2</v>
      </c>
      <c r="E67" s="3">
        <v>0.17677981375788501</v>
      </c>
      <c r="F67" s="3">
        <v>3.0700000000000002E-2</v>
      </c>
      <c r="H67" t="s">
        <v>5</v>
      </c>
      <c r="I67" s="14">
        <f t="shared" si="11"/>
        <v>0.46900929237152778</v>
      </c>
      <c r="J67" s="14">
        <f t="shared" si="11"/>
        <v>0.31267286158101854</v>
      </c>
      <c r="K67" s="14">
        <f t="shared" si="11"/>
        <v>0.23450464618576389</v>
      </c>
      <c r="L67" s="14">
        <f t="shared" si="11"/>
        <v>0.18760371694861114</v>
      </c>
      <c r="M67" s="14">
        <f t="shared" si="11"/>
        <v>0.15633643079050927</v>
      </c>
      <c r="N67" s="3">
        <v>1993</v>
      </c>
      <c r="O67">
        <f t="shared" si="12"/>
        <v>-1.8875995806358334E-2</v>
      </c>
      <c r="P67">
        <f t="shared" si="13"/>
        <v>9.3885959305612207E-2</v>
      </c>
      <c r="Q67">
        <f t="shared" si="14"/>
        <v>-2.2212330259641415E-2</v>
      </c>
      <c r="R67">
        <f t="shared" si="15"/>
        <v>0.10317024029318633</v>
      </c>
    </row>
    <row r="68" spans="1:18" x14ac:dyDescent="0.55000000000000004">
      <c r="A68" s="3">
        <v>1994</v>
      </c>
      <c r="B68" s="3">
        <v>1.3259206774573901E-2</v>
      </c>
      <c r="C68" s="3">
        <v>-8.0366555509985907E-2</v>
      </c>
      <c r="D68" s="3">
        <v>2.5155863940701201E-2</v>
      </c>
      <c r="E68" s="3">
        <v>-2.1697511167836601E-2</v>
      </c>
      <c r="F68" s="3">
        <v>4.3700000000000003E-2</v>
      </c>
      <c r="H68" t="s">
        <v>26</v>
      </c>
      <c r="I68" s="14">
        <f>I60</f>
        <v>-2.5054559657373772</v>
      </c>
      <c r="J68" s="14">
        <f t="shared" ref="J68:M68" si="16">J60</f>
        <v>-1.3369706438249183</v>
      </c>
      <c r="K68" s="14">
        <f t="shared" si="16"/>
        <v>-0.75272798286868858</v>
      </c>
      <c r="L68" s="14">
        <f t="shared" si="16"/>
        <v>-0.40218238629495096</v>
      </c>
      <c r="M68" s="14">
        <f t="shared" si="16"/>
        <v>-0.16848532191245913</v>
      </c>
      <c r="N68" s="3">
        <v>1994</v>
      </c>
      <c r="O68">
        <f t="shared" si="12"/>
        <v>-0.10528730382373323</v>
      </c>
      <c r="P68">
        <f t="shared" si="13"/>
        <v>-0.12859017209700471</v>
      </c>
      <c r="Q68">
        <f t="shared" si="14"/>
        <v>-1.8622170441142814E-2</v>
      </c>
      <c r="R68">
        <f t="shared" si="15"/>
        <v>-9.5307084632535288E-2</v>
      </c>
    </row>
    <row r="69" spans="1:18" x14ac:dyDescent="0.55000000000000004">
      <c r="A69" s="3">
        <v>1995</v>
      </c>
      <c r="B69" s="3">
        <v>0.37195198902606302</v>
      </c>
      <c r="C69" s="3">
        <v>0.23480780112538899</v>
      </c>
      <c r="D69" s="3">
        <v>1.7920027972726502E-2</v>
      </c>
      <c r="E69" s="3">
        <v>9.7847358121330198E-3</v>
      </c>
      <c r="F69" s="3">
        <v>5.6599999999999998E-2</v>
      </c>
      <c r="H69" s="3" t="s">
        <v>28</v>
      </c>
      <c r="I69" s="3">
        <f>SUM(I64:I68)</f>
        <v>1</v>
      </c>
      <c r="J69" s="3">
        <f t="shared" ref="J69:M69" si="17">SUM(J64:J68)</f>
        <v>1</v>
      </c>
      <c r="K69" s="3">
        <f t="shared" si="17"/>
        <v>1</v>
      </c>
      <c r="L69" s="3">
        <f t="shared" si="17"/>
        <v>1</v>
      </c>
      <c r="M69" s="3">
        <f t="shared" si="17"/>
        <v>1</v>
      </c>
      <c r="N69" s="3">
        <v>1995</v>
      </c>
      <c r="O69">
        <f t="shared" si="12"/>
        <v>0.2534054784277559</v>
      </c>
      <c r="P69">
        <f t="shared" si="13"/>
        <v>0.18658418453837017</v>
      </c>
      <c r="Q69">
        <f t="shared" si="14"/>
        <v>-2.5858006409117514E-2</v>
      </c>
      <c r="R69">
        <f t="shared" si="15"/>
        <v>-6.3824837652565664E-2</v>
      </c>
    </row>
    <row r="70" spans="1:18" x14ac:dyDescent="0.55000000000000004">
      <c r="A70" s="3">
        <v>1996</v>
      </c>
      <c r="B70" s="3">
        <v>0.226809660188658</v>
      </c>
      <c r="C70" s="3">
        <v>1.42860779340184E-2</v>
      </c>
      <c r="D70" s="3">
        <v>2.4253800007359501E-2</v>
      </c>
      <c r="E70" s="3">
        <v>-4.5865633074935401E-2</v>
      </c>
      <c r="F70" s="3">
        <v>5.1499999999999997E-2</v>
      </c>
      <c r="H70" s="3"/>
      <c r="N70" s="3">
        <v>1996</v>
      </c>
      <c r="O70">
        <f t="shared" si="12"/>
        <v>0.10826314959035087</v>
      </c>
      <c r="P70">
        <f t="shared" si="13"/>
        <v>-3.3937538653000407E-2</v>
      </c>
      <c r="Q70">
        <f t="shared" si="14"/>
        <v>-1.9524234374484514E-2</v>
      </c>
      <c r="R70">
        <f t="shared" si="15"/>
        <v>-0.11947520653963409</v>
      </c>
    </row>
    <row r="71" spans="1:18" x14ac:dyDescent="0.55000000000000004">
      <c r="A71" s="3">
        <v>1997</v>
      </c>
      <c r="B71" s="3">
        <v>0.33103653103653102</v>
      </c>
      <c r="C71" s="3">
        <v>9.9391302729775297E-2</v>
      </c>
      <c r="D71" s="3">
        <v>4.0220385674931303E-2</v>
      </c>
      <c r="E71" s="3">
        <v>-0.21408259986459</v>
      </c>
      <c r="F71" s="3">
        <v>5.1999999999999998E-2</v>
      </c>
      <c r="H71" s="12"/>
      <c r="N71" s="3">
        <v>1997</v>
      </c>
      <c r="O71">
        <f t="shared" si="12"/>
        <v>0.2124900204382239</v>
      </c>
      <c r="P71">
        <f t="shared" si="13"/>
        <v>5.1167686142756491E-2</v>
      </c>
      <c r="Q71">
        <f t="shared" si="14"/>
        <v>-3.5576487069127125E-3</v>
      </c>
      <c r="R71">
        <f t="shared" si="15"/>
        <v>-0.28769217332928865</v>
      </c>
    </row>
    <row r="72" spans="1:18" x14ac:dyDescent="0.55000000000000004">
      <c r="A72" s="3">
        <v>1998</v>
      </c>
      <c r="B72" s="3">
        <v>0.28337953278443601</v>
      </c>
      <c r="C72" s="3">
        <v>0.14921431922606199</v>
      </c>
      <c r="D72" s="3">
        <v>6.4422899778924195E-2</v>
      </c>
      <c r="E72" s="3">
        <v>-8.2701585113713599E-3</v>
      </c>
      <c r="F72" s="3">
        <v>4.9099999999999998E-2</v>
      </c>
      <c r="H72" s="12" t="s">
        <v>29</v>
      </c>
      <c r="N72" s="3">
        <v>1998</v>
      </c>
      <c r="O72">
        <f t="shared" si="12"/>
        <v>0.16483302218612889</v>
      </c>
      <c r="P72">
        <f t="shared" si="13"/>
        <v>0.10099070263904318</v>
      </c>
      <c r="Q72">
        <f t="shared" si="14"/>
        <v>2.064486539708018E-2</v>
      </c>
      <c r="R72">
        <f t="shared" si="15"/>
        <v>-8.1879731976070041E-2</v>
      </c>
    </row>
    <row r="73" spans="1:18" x14ac:dyDescent="0.55000000000000004">
      <c r="A73" s="3">
        <v>1999</v>
      </c>
      <c r="B73" s="3">
        <v>0.208853509920845</v>
      </c>
      <c r="C73" s="3">
        <v>-8.2542147962685802E-2</v>
      </c>
      <c r="D73" s="3">
        <v>7.6793267202493604E-2</v>
      </c>
      <c r="E73" s="3">
        <v>8.5128561501042199E-3</v>
      </c>
      <c r="F73" s="3">
        <v>4.7800000000000002E-2</v>
      </c>
      <c r="H73" s="12" t="s">
        <v>33</v>
      </c>
      <c r="N73" s="3">
        <v>1999</v>
      </c>
      <c r="O73">
        <f t="shared" si="12"/>
        <v>9.030699932253787E-2</v>
      </c>
      <c r="P73">
        <f t="shared" si="13"/>
        <v>-0.13076576454970462</v>
      </c>
      <c r="Q73">
        <f t="shared" si="14"/>
        <v>3.3015232820649588E-2</v>
      </c>
      <c r="R73">
        <f t="shared" si="15"/>
        <v>-6.509671731459446E-2</v>
      </c>
    </row>
    <row r="74" spans="1:18" x14ac:dyDescent="0.55000000000000004">
      <c r="A74" s="3">
        <v>2000</v>
      </c>
      <c r="B74" s="3">
        <v>-9.0318189552492795E-2</v>
      </c>
      <c r="C74" s="3">
        <v>0.16655267125397499</v>
      </c>
      <c r="D74" s="3">
        <v>9.29255992445399E-2</v>
      </c>
      <c r="E74" s="3">
        <v>-5.4435831180017297E-2</v>
      </c>
      <c r="F74" s="3">
        <v>0.06</v>
      </c>
      <c r="H74" s="12" t="s">
        <v>31</v>
      </c>
      <c r="N74" s="3">
        <v>2000</v>
      </c>
      <c r="O74">
        <f t="shared" si="12"/>
        <v>-0.20886470015079994</v>
      </c>
      <c r="P74">
        <f t="shared" si="13"/>
        <v>0.11832905466695619</v>
      </c>
      <c r="Q74">
        <f t="shared" si="14"/>
        <v>4.9147564862695885E-2</v>
      </c>
      <c r="R74">
        <f t="shared" si="15"/>
        <v>-0.12804540464471598</v>
      </c>
    </row>
    <row r="75" spans="1:18" x14ac:dyDescent="0.55000000000000004">
      <c r="A75" s="3">
        <v>2001</v>
      </c>
      <c r="B75" s="3">
        <v>-0.118497591420002</v>
      </c>
      <c r="C75" s="3">
        <v>5.5721811892492597E-2</v>
      </c>
      <c r="D75" s="3">
        <v>6.6760423560555907E-2</v>
      </c>
      <c r="E75" s="3">
        <v>7.4694844233922399E-3</v>
      </c>
      <c r="F75" s="3">
        <v>3.4799999999999998E-2</v>
      </c>
      <c r="H75" s="12" t="s">
        <v>32</v>
      </c>
      <c r="N75" s="3">
        <v>2001</v>
      </c>
      <c r="O75">
        <f t="shared" si="12"/>
        <v>-0.23704410201830914</v>
      </c>
      <c r="P75">
        <f t="shared" si="13"/>
        <v>7.4981953054737913E-3</v>
      </c>
      <c r="Q75">
        <f t="shared" si="14"/>
        <v>2.2982389178711891E-2</v>
      </c>
      <c r="R75">
        <f t="shared" si="15"/>
        <v>-6.6140089041306444E-2</v>
      </c>
    </row>
    <row r="76" spans="1:18" x14ac:dyDescent="0.55000000000000004">
      <c r="A76" s="3">
        <v>2002</v>
      </c>
      <c r="B76" s="3">
        <v>-0.21966047957912699</v>
      </c>
      <c r="C76" s="3">
        <v>0.15116400378109299</v>
      </c>
      <c r="D76" s="3">
        <v>9.5609840161983595E-2</v>
      </c>
      <c r="E76" s="3">
        <v>0.25569620253164599</v>
      </c>
      <c r="F76" s="3">
        <v>1.6400000000000001E-2</v>
      </c>
      <c r="H76" s="12"/>
      <c r="I76" t="s">
        <v>30</v>
      </c>
      <c r="N76" s="3">
        <v>2002</v>
      </c>
      <c r="O76">
        <f t="shared" si="12"/>
        <v>-0.33820699017743411</v>
      </c>
      <c r="P76">
        <f t="shared" si="13"/>
        <v>0.10294038719407418</v>
      </c>
      <c r="Q76">
        <f t="shared" si="14"/>
        <v>5.183180578013958E-2</v>
      </c>
      <c r="R76">
        <f t="shared" si="15"/>
        <v>0.18208662906694731</v>
      </c>
    </row>
    <row r="77" spans="1:18" x14ac:dyDescent="0.55000000000000004">
      <c r="A77" s="3">
        <v>2003</v>
      </c>
      <c r="B77" s="3">
        <v>0.28355800050010199</v>
      </c>
      <c r="C77" s="3">
        <v>3.7531858817758498E-3</v>
      </c>
      <c r="D77" s="3">
        <v>9.8135287964704193E-2</v>
      </c>
      <c r="E77" s="3">
        <v>0.198876728110599</v>
      </c>
      <c r="F77" s="3">
        <v>1.03E-2</v>
      </c>
      <c r="H77" s="12"/>
      <c r="N77" s="3">
        <v>2003</v>
      </c>
      <c r="O77">
        <f t="shared" si="12"/>
        <v>0.16501148990179487</v>
      </c>
      <c r="P77">
        <f t="shared" si="13"/>
        <v>-4.4470430705242953E-2</v>
      </c>
      <c r="Q77">
        <f t="shared" si="14"/>
        <v>5.4357253582860178E-2</v>
      </c>
      <c r="R77">
        <f t="shared" si="15"/>
        <v>0.12526715464590032</v>
      </c>
    </row>
    <row r="78" spans="1:18" x14ac:dyDescent="0.55000000000000004">
      <c r="A78" s="3">
        <v>2004</v>
      </c>
      <c r="B78" s="3">
        <v>0.107427759440962</v>
      </c>
      <c r="C78" s="3">
        <v>4.4906837022745498E-2</v>
      </c>
      <c r="D78" s="3">
        <v>0.13638284310566001</v>
      </c>
      <c r="E78" s="3">
        <v>4.6486486486486497E-2</v>
      </c>
      <c r="F78" s="3">
        <v>1.4E-2</v>
      </c>
      <c r="H78" s="12"/>
      <c r="N78" s="3">
        <v>2004</v>
      </c>
      <c r="O78">
        <f t="shared" si="12"/>
        <v>-1.1118751157345133E-2</v>
      </c>
      <c r="P78">
        <f t="shared" si="13"/>
        <v>-3.3167795642733075E-3</v>
      </c>
      <c r="Q78">
        <f t="shared" si="14"/>
        <v>9.260480872381599E-2</v>
      </c>
      <c r="R78">
        <f t="shared" si="15"/>
        <v>-2.7123086978212183E-2</v>
      </c>
    </row>
    <row r="79" spans="1:18" x14ac:dyDescent="0.55000000000000004">
      <c r="A79" s="3">
        <v>2005</v>
      </c>
      <c r="B79" s="3">
        <v>4.83447752326885E-2</v>
      </c>
      <c r="C79" s="3">
        <v>2.8675329597779499E-2</v>
      </c>
      <c r="D79" s="3">
        <v>0.135096299284065</v>
      </c>
      <c r="E79" s="3">
        <v>0.17768595041322299</v>
      </c>
      <c r="F79" s="3">
        <v>3.2199999999999999E-2</v>
      </c>
      <c r="H79" s="12"/>
      <c r="N79" s="3">
        <v>2005</v>
      </c>
      <c r="O79">
        <f t="shared" si="12"/>
        <v>-7.0201735365618634E-2</v>
      </c>
      <c r="P79">
        <f t="shared" si="13"/>
        <v>-1.9548286989239307E-2</v>
      </c>
      <c r="Q79">
        <f t="shared" si="14"/>
        <v>9.1318264902220975E-2</v>
      </c>
      <c r="R79">
        <f t="shared" si="15"/>
        <v>0.10407637694852431</v>
      </c>
    </row>
    <row r="80" spans="1:18" x14ac:dyDescent="0.55000000000000004">
      <c r="A80" s="3">
        <v>2006</v>
      </c>
      <c r="B80" s="3">
        <v>0.156125579793157</v>
      </c>
      <c r="C80" s="3">
        <v>1.96100124175684E-2</v>
      </c>
      <c r="D80" s="3">
        <v>1.73284917938126E-2</v>
      </c>
      <c r="E80" s="3">
        <v>0.23196881091617899</v>
      </c>
      <c r="F80" s="3">
        <v>4.8500000000000001E-2</v>
      </c>
      <c r="H80" s="12"/>
      <c r="N80" s="3">
        <v>2006</v>
      </c>
      <c r="O80">
        <f t="shared" si="12"/>
        <v>3.7579069194849865E-2</v>
      </c>
      <c r="P80">
        <f t="shared" si="13"/>
        <v>-2.8613604169450406E-2</v>
      </c>
      <c r="Q80">
        <f t="shared" si="14"/>
        <v>-2.6449542588031415E-2</v>
      </c>
      <c r="R80">
        <f t="shared" si="15"/>
        <v>0.15835923745148031</v>
      </c>
    </row>
    <row r="81" spans="1:18" x14ac:dyDescent="0.55000000000000004">
      <c r="A81" s="3">
        <v>2007</v>
      </c>
      <c r="B81" s="3">
        <v>5.4847352464217701E-2</v>
      </c>
      <c r="C81" s="3">
        <v>0.102099219300128</v>
      </c>
      <c r="D81" s="3">
        <v>-5.3992544848255601E-2</v>
      </c>
      <c r="E81" s="3">
        <v>0.319224683544304</v>
      </c>
      <c r="F81" s="3">
        <v>4.48E-2</v>
      </c>
      <c r="N81" s="3">
        <v>2007</v>
      </c>
      <c r="O81">
        <f t="shared" si="12"/>
        <v>-6.369915813408944E-2</v>
      </c>
      <c r="P81">
        <f t="shared" si="13"/>
        <v>5.3875602713109191E-2</v>
      </c>
      <c r="Q81">
        <f t="shared" si="14"/>
        <v>-9.7770579230099616E-2</v>
      </c>
      <c r="R81">
        <f t="shared" si="15"/>
        <v>0.24561511007960532</v>
      </c>
    </row>
    <row r="82" spans="1:18" x14ac:dyDescent="0.55000000000000004">
      <c r="A82" s="3">
        <v>2008</v>
      </c>
      <c r="B82" s="3">
        <v>-0.36552344111798202</v>
      </c>
      <c r="C82" s="3">
        <v>0.20101279926977</v>
      </c>
      <c r="D82" s="3">
        <v>-0.119952000738451</v>
      </c>
      <c r="E82" s="3">
        <v>4.3178410794602697E-2</v>
      </c>
      <c r="F82" s="3">
        <v>1.4E-2</v>
      </c>
      <c r="N82" s="3">
        <v>2008</v>
      </c>
      <c r="O82">
        <f t="shared" si="12"/>
        <v>-0.48406995171628914</v>
      </c>
      <c r="P82">
        <f t="shared" si="13"/>
        <v>0.15278918268275121</v>
      </c>
      <c r="Q82">
        <f t="shared" si="14"/>
        <v>-0.16373003512029502</v>
      </c>
      <c r="R82">
        <f t="shared" si="15"/>
        <v>-3.0431162670095983E-2</v>
      </c>
    </row>
    <row r="83" spans="1:18" x14ac:dyDescent="0.55000000000000004">
      <c r="A83" s="3">
        <v>2009</v>
      </c>
      <c r="B83" s="3">
        <v>0.25935233877663999</v>
      </c>
      <c r="C83" s="3">
        <v>-0.11116695313259201</v>
      </c>
      <c r="D83" s="3">
        <v>-3.8539700020977702E-2</v>
      </c>
      <c r="E83" s="3">
        <v>0.250359298649037</v>
      </c>
      <c r="F83" s="3">
        <v>1.5E-3</v>
      </c>
      <c r="N83" s="3">
        <v>2009</v>
      </c>
      <c r="O83">
        <f t="shared" si="12"/>
        <v>0.14080582817833287</v>
      </c>
      <c r="P83">
        <f t="shared" si="13"/>
        <v>-0.1593905697196108</v>
      </c>
      <c r="Q83">
        <f t="shared" si="14"/>
        <v>-8.2317734402821724E-2</v>
      </c>
      <c r="R83">
        <f t="shared" si="15"/>
        <v>0.17674972518433832</v>
      </c>
    </row>
    <row r="84" spans="1:18" x14ac:dyDescent="0.55000000000000004">
      <c r="A84" s="3">
        <v>2010</v>
      </c>
      <c r="B84" s="3">
        <v>0.148210922787194</v>
      </c>
      <c r="C84" s="3">
        <v>8.4629338803557705E-2</v>
      </c>
      <c r="D84" s="3">
        <v>-4.11754679030377E-2</v>
      </c>
      <c r="E84" s="3">
        <v>0.29241379310344801</v>
      </c>
      <c r="F84" s="3">
        <v>1.4E-3</v>
      </c>
      <c r="N84" s="3">
        <v>2010</v>
      </c>
      <c r="O84">
        <f t="shared" si="12"/>
        <v>2.9664412188886866E-2</v>
      </c>
      <c r="P84">
        <f t="shared" si="13"/>
        <v>3.6405722216538899E-2</v>
      </c>
      <c r="Q84">
        <f t="shared" si="14"/>
        <v>-8.4953502284881716E-2</v>
      </c>
      <c r="R84">
        <f t="shared" si="15"/>
        <v>0.21880421963874933</v>
      </c>
    </row>
    <row r="85" spans="1:18" x14ac:dyDescent="0.55000000000000004">
      <c r="A85" s="3">
        <v>2011</v>
      </c>
      <c r="B85" s="3">
        <v>2.09837473362805E-2</v>
      </c>
      <c r="C85" s="3">
        <v>0.16035334999461401</v>
      </c>
      <c r="D85" s="3">
        <v>-3.8854834810063597E-2</v>
      </c>
      <c r="E85" s="3">
        <v>0.120241906794735</v>
      </c>
      <c r="F85" s="3">
        <v>5.0000000000000001E-4</v>
      </c>
      <c r="N85" s="3">
        <v>2011</v>
      </c>
      <c r="O85">
        <f t="shared" si="12"/>
        <v>-9.7562763262026633E-2</v>
      </c>
      <c r="P85">
        <f t="shared" si="13"/>
        <v>0.1121297334075952</v>
      </c>
      <c r="Q85">
        <f t="shared" si="14"/>
        <v>-8.2632869191907612E-2</v>
      </c>
      <c r="R85">
        <f t="shared" si="15"/>
        <v>4.6632333330036316E-2</v>
      </c>
    </row>
    <row r="86" spans="1:18" x14ac:dyDescent="0.55000000000000004">
      <c r="A86" s="3">
        <v>2012</v>
      </c>
      <c r="B86" s="3">
        <v>0.15890585241730301</v>
      </c>
      <c r="C86" s="3">
        <v>2.9715719780189501E-2</v>
      </c>
      <c r="D86" s="3">
        <v>6.4359805270704604E-2</v>
      </c>
      <c r="E86" s="3">
        <v>5.6843442362654699E-2</v>
      </c>
      <c r="F86" s="3">
        <v>8.9999999999999998E-4</v>
      </c>
      <c r="N86" s="3">
        <v>2012</v>
      </c>
      <c r="O86">
        <f t="shared" si="12"/>
        <v>4.0359341818995878E-2</v>
      </c>
      <c r="P86">
        <f t="shared" si="13"/>
        <v>-1.8507896806829304E-2</v>
      </c>
      <c r="Q86">
        <f t="shared" si="14"/>
        <v>2.0581770888860589E-2</v>
      </c>
      <c r="R86">
        <f t="shared" si="15"/>
        <v>-1.6766131102043981E-2</v>
      </c>
    </row>
    <row r="87" spans="1:18" x14ac:dyDescent="0.55000000000000004">
      <c r="A87" s="3">
        <v>2013</v>
      </c>
      <c r="B87" s="3">
        <v>0.32145085858125499</v>
      </c>
      <c r="C87" s="3">
        <v>-9.1045687943472606E-2</v>
      </c>
      <c r="D87" s="3">
        <v>0.10718679836787701</v>
      </c>
      <c r="E87" s="3">
        <v>-0.27614182692307698</v>
      </c>
      <c r="F87" s="3">
        <v>5.9999999999999995E-4</v>
      </c>
      <c r="N87" s="3">
        <v>2013</v>
      </c>
      <c r="O87">
        <f t="shared" si="12"/>
        <v>0.20290434798294787</v>
      </c>
      <c r="P87">
        <f t="shared" si="13"/>
        <v>-0.13926930453049141</v>
      </c>
      <c r="Q87">
        <f t="shared" si="14"/>
        <v>6.3408763986032984E-2</v>
      </c>
      <c r="R87">
        <f t="shared" si="15"/>
        <v>-0.34975140038777564</v>
      </c>
    </row>
    <row r="88" spans="1:18" x14ac:dyDescent="0.55000000000000004">
      <c r="A88" s="3">
        <v>2014</v>
      </c>
      <c r="B88" s="3">
        <v>0.13524421649462201</v>
      </c>
      <c r="C88" s="3">
        <v>0.107461804520048</v>
      </c>
      <c r="D88" s="3">
        <v>4.5033619829107002E-2</v>
      </c>
      <c r="E88" s="3">
        <v>1.2453300124533101E-3</v>
      </c>
      <c r="F88" s="3">
        <v>2.9999999999999997E-4</v>
      </c>
      <c r="N88" s="3">
        <v>2014</v>
      </c>
      <c r="O88">
        <f t="shared" si="12"/>
        <v>1.6697705896314877E-2</v>
      </c>
      <c r="P88">
        <f t="shared" si="13"/>
        <v>5.9238187933029193E-2</v>
      </c>
      <c r="Q88">
        <f t="shared" si="14"/>
        <v>1.2555854472629871E-3</v>
      </c>
      <c r="R88">
        <f t="shared" si="15"/>
        <v>-7.2364243452245375E-2</v>
      </c>
    </row>
    <row r="89" spans="1:18" x14ac:dyDescent="0.55000000000000004">
      <c r="A89" s="3">
        <v>2015</v>
      </c>
      <c r="B89" s="3">
        <v>1.3788916411676099E-2</v>
      </c>
      <c r="C89" s="3">
        <v>1.28429967097922E-2</v>
      </c>
      <c r="D89" s="3">
        <v>5.1948286012946501E-2</v>
      </c>
      <c r="E89" s="3">
        <v>-0.12106135986733001</v>
      </c>
      <c r="F89" s="3">
        <v>5.0000000000000001E-4</v>
      </c>
      <c r="N89" s="3">
        <v>2015</v>
      </c>
      <c r="O89">
        <f t="shared" si="12"/>
        <v>-0.10475759418663104</v>
      </c>
      <c r="P89">
        <f t="shared" si="13"/>
        <v>-3.5380619877226606E-2</v>
      </c>
      <c r="Q89">
        <f t="shared" si="14"/>
        <v>8.1702516311024861E-3</v>
      </c>
      <c r="R89">
        <f t="shared" si="15"/>
        <v>-0.19467093333202867</v>
      </c>
    </row>
    <row r="90" spans="1:18" x14ac:dyDescent="0.55000000000000004">
      <c r="A90" s="3">
        <v>2016</v>
      </c>
      <c r="B90" s="3">
        <v>0.117730808747982</v>
      </c>
      <c r="C90" s="3">
        <v>6.9055046987477903E-3</v>
      </c>
      <c r="D90" s="3">
        <v>5.3055093917225203E-2</v>
      </c>
      <c r="E90" s="3">
        <v>8.1037735849056602E-2</v>
      </c>
      <c r="F90" s="3">
        <v>3.2000000000000002E-3</v>
      </c>
      <c r="N90" s="3">
        <v>2016</v>
      </c>
      <c r="O90">
        <f t="shared" si="12"/>
        <v>-8.1570185032513176E-4</v>
      </c>
      <c r="P90">
        <f t="shared" si="13"/>
        <v>-4.1318111888271017E-2</v>
      </c>
      <c r="Q90">
        <f t="shared" si="14"/>
        <v>9.277059535381188E-3</v>
      </c>
      <c r="R90">
        <f t="shared" si="15"/>
        <v>7.4281623843579225E-3</v>
      </c>
    </row>
    <row r="91" spans="1:18" x14ac:dyDescent="0.55000000000000004">
      <c r="A91" s="3">
        <v>2017</v>
      </c>
      <c r="B91" s="3">
        <v>0.21605481434499299</v>
      </c>
      <c r="C91" s="3">
        <v>2.8017162707789499E-2</v>
      </c>
      <c r="D91" s="3">
        <v>6.2069189927930597E-2</v>
      </c>
      <c r="E91" s="3">
        <v>0.126625359979056</v>
      </c>
      <c r="F91" s="3">
        <v>9.4999999999999998E-3</v>
      </c>
      <c r="N91" s="3">
        <v>2017</v>
      </c>
      <c r="O91">
        <f t="shared" si="12"/>
        <v>9.7508303746685857E-2</v>
      </c>
      <c r="P91">
        <f t="shared" si="13"/>
        <v>-2.0206453879229307E-2</v>
      </c>
      <c r="Q91">
        <f t="shared" si="14"/>
        <v>1.8291155546086582E-2</v>
      </c>
      <c r="R91">
        <f t="shared" si="15"/>
        <v>5.3015786514357316E-2</v>
      </c>
    </row>
    <row r="92" spans="1:18" x14ac:dyDescent="0.55000000000000004">
      <c r="A92" s="3">
        <v>2018</v>
      </c>
      <c r="B92" s="3">
        <v>-4.2268692890885397E-2</v>
      </c>
      <c r="C92" s="3">
        <v>-1.66923857134026E-4</v>
      </c>
      <c r="D92" s="3">
        <v>4.5175555056266498E-2</v>
      </c>
      <c r="E92" s="3">
        <v>-9.2951200619674195E-3</v>
      </c>
      <c r="F92" s="3">
        <v>1.9699999999999999E-2</v>
      </c>
      <c r="N92" s="3">
        <v>2018</v>
      </c>
      <c r="O92">
        <f t="shared" si="12"/>
        <v>-0.16081520348919254</v>
      </c>
      <c r="P92">
        <f t="shared" si="13"/>
        <v>-4.8390540444152828E-2</v>
      </c>
      <c r="Q92">
        <f t="shared" si="14"/>
        <v>1.3975206744224825E-3</v>
      </c>
      <c r="R92">
        <f t="shared" si="15"/>
        <v>-8.2904693526666101E-2</v>
      </c>
    </row>
    <row r="93" spans="1:18" x14ac:dyDescent="0.55000000000000004">
      <c r="A93" s="3">
        <v>2019</v>
      </c>
      <c r="B93" s="3">
        <v>0.312116799968088</v>
      </c>
      <c r="C93" s="3">
        <v>9.6356307415483899E-2</v>
      </c>
      <c r="D93" s="3">
        <v>3.6852107893669897E-2</v>
      </c>
      <c r="E93" s="3">
        <v>0.190774042220485</v>
      </c>
      <c r="F93" s="3">
        <v>2.1100000000000001E-2</v>
      </c>
      <c r="N93" s="3">
        <v>2019</v>
      </c>
      <c r="O93">
        <f t="shared" si="12"/>
        <v>0.19357028936978088</v>
      </c>
      <c r="P93">
        <f t="shared" si="13"/>
        <v>4.8132690828465094E-2</v>
      </c>
      <c r="Q93">
        <f t="shared" si="14"/>
        <v>-6.9259264881741181E-3</v>
      </c>
      <c r="R93">
        <f t="shared" si="15"/>
        <v>0.11716446875578632</v>
      </c>
    </row>
    <row r="94" spans="1:18" x14ac:dyDescent="0.55000000000000004">
      <c r="A94" s="3">
        <v>2020</v>
      </c>
      <c r="B94" s="3">
        <v>0.180232018274225</v>
      </c>
      <c r="C94" s="3">
        <v>0.113318976466141</v>
      </c>
      <c r="D94" s="3">
        <v>0.10426620677957001</v>
      </c>
      <c r="E94" s="3">
        <v>0.24169402495075501</v>
      </c>
      <c r="F94" s="3">
        <v>3.5999999999999999E-3</v>
      </c>
      <c r="N94" s="3">
        <v>2020</v>
      </c>
      <c r="O94">
        <f t="shared" si="12"/>
        <v>6.1685507675917864E-2</v>
      </c>
      <c r="P94">
        <f t="shared" si="13"/>
        <v>6.5095359879122197E-2</v>
      </c>
      <c r="Q94">
        <f t="shared" si="14"/>
        <v>6.0488172397725991E-2</v>
      </c>
      <c r="R94">
        <f t="shared" si="15"/>
        <v>0.16808445148605633</v>
      </c>
    </row>
    <row r="95" spans="1:18" x14ac:dyDescent="0.55000000000000004">
      <c r="A95" s="3">
        <v>2021</v>
      </c>
      <c r="B95" s="3">
        <v>0.28468851751964203</v>
      </c>
      <c r="C95" s="3">
        <v>-4.4160344486044799E-2</v>
      </c>
      <c r="D95" s="3">
        <v>0.18864623603608199</v>
      </c>
      <c r="E95" s="3">
        <v>-3.7544286394162199E-2</v>
      </c>
      <c r="F95" s="3">
        <v>4.0000000000000002E-4</v>
      </c>
      <c r="N95" s="3">
        <v>2021</v>
      </c>
      <c r="O95">
        <f t="shared" si="12"/>
        <v>0.16614200692133491</v>
      </c>
      <c r="P95">
        <f t="shared" si="13"/>
        <v>-9.2383961073063597E-2</v>
      </c>
      <c r="Q95">
        <f t="shared" si="14"/>
        <v>0.14486820165423797</v>
      </c>
      <c r="R95">
        <f t="shared" si="15"/>
        <v>-0.11115385985886088</v>
      </c>
    </row>
    <row r="96" spans="1:18" x14ac:dyDescent="0.55000000000000004">
      <c r="A96" s="3">
        <v>2022</v>
      </c>
      <c r="B96" s="3">
        <v>-0.18037505927178599</v>
      </c>
      <c r="C96" s="3">
        <v>-0.17828171538250701</v>
      </c>
      <c r="D96" s="3">
        <v>5.6518430235059203E-2</v>
      </c>
      <c r="E96" s="3">
        <v>5.4942036151859304E-3</v>
      </c>
      <c r="F96" s="3">
        <v>2.0899999999999998E-2</v>
      </c>
      <c r="N96" s="3">
        <v>2022</v>
      </c>
      <c r="O96">
        <f t="shared" si="12"/>
        <v>-0.29892156987009311</v>
      </c>
      <c r="P96">
        <f t="shared" si="13"/>
        <v>-0.22650533196952582</v>
      </c>
      <c r="Q96">
        <f t="shared" si="14"/>
        <v>1.2740395853215188E-2</v>
      </c>
      <c r="R96">
        <f t="shared" si="15"/>
        <v>-6.8115369849512747E-2</v>
      </c>
    </row>
    <row r="97" spans="1:18" x14ac:dyDescent="0.55000000000000004">
      <c r="A97" s="3">
        <v>2023</v>
      </c>
      <c r="B97" s="3">
        <v>0.26060684985024102</v>
      </c>
      <c r="C97" s="3">
        <v>3.8800000000000001E-2</v>
      </c>
      <c r="D97" s="3">
        <v>5.6784049363252299E-2</v>
      </c>
      <c r="E97" s="3">
        <v>0.13262116824217299</v>
      </c>
      <c r="F97" s="3">
        <v>5.28E-2</v>
      </c>
      <c r="N97" s="3">
        <v>2023</v>
      </c>
      <c r="O97">
        <f t="shared" si="12"/>
        <v>0.1420603392519339</v>
      </c>
      <c r="P97">
        <f t="shared" si="13"/>
        <v>-9.4236165870188043E-3</v>
      </c>
      <c r="Q97">
        <f t="shared" si="14"/>
        <v>1.3006014981408284E-2</v>
      </c>
      <c r="R97">
        <f t="shared" si="15"/>
        <v>5.9011594777474308E-2</v>
      </c>
    </row>
    <row r="98" spans="1:18" x14ac:dyDescent="0.55000000000000004">
      <c r="A98" s="3">
        <v>2024</v>
      </c>
      <c r="B98" s="3">
        <v>0.24878611262526701</v>
      </c>
      <c r="C98" s="3">
        <v>-1.63718014366298E-2</v>
      </c>
      <c r="D98" s="3">
        <v>3.9634107131377501E-2</v>
      </c>
      <c r="E98" s="3">
        <v>0.259570341710046</v>
      </c>
      <c r="F98" s="3">
        <v>5.1799999999999999E-2</v>
      </c>
      <c r="N98" s="3">
        <v>2024</v>
      </c>
      <c r="O98">
        <f t="shared" si="12"/>
        <v>0.13023960202695989</v>
      </c>
      <c r="P98">
        <f t="shared" si="13"/>
        <v>-6.4595418023648599E-2</v>
      </c>
      <c r="Q98">
        <f t="shared" si="14"/>
        <v>-4.1439272504665142E-3</v>
      </c>
      <c r="R98">
        <f t="shared" si="15"/>
        <v>0.18596076824534732</v>
      </c>
    </row>
    <row r="99" spans="1:18" x14ac:dyDescent="0.55000000000000004">
      <c r="A99" s="3">
        <v>2025</v>
      </c>
      <c r="B99" s="3">
        <v>0.17723658237597401</v>
      </c>
      <c r="C99" s="3">
        <v>7.7954808707674003E-2</v>
      </c>
      <c r="D99" s="3">
        <v>1.57570659384501E-2</v>
      </c>
      <c r="E99" s="3">
        <v>0.662157917919452</v>
      </c>
      <c r="F99" s="3">
        <v>4.2099999999999999E-2</v>
      </c>
      <c r="N99" s="3">
        <v>2025</v>
      </c>
      <c r="O99">
        <f t="shared" si="12"/>
        <v>5.8690071777666872E-2</v>
      </c>
      <c r="P99">
        <f t="shared" si="13"/>
        <v>2.9731192120655198E-2</v>
      </c>
      <c r="Q99">
        <f t="shared" si="14"/>
        <v>-2.8020968443393916E-2</v>
      </c>
      <c r="R99">
        <f t="shared" si="15"/>
        <v>0.58854834445475335</v>
      </c>
    </row>
  </sheetData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3B93F-0BF5-4BBC-B841-32C62D8F890C}">
  <dimension ref="A1:R99"/>
  <sheetViews>
    <sheetView topLeftCell="A43" workbookViewId="0">
      <selection activeCell="G71" sqref="G71"/>
    </sheetView>
  </sheetViews>
  <sheetFormatPr defaultColWidth="8.5234375" defaultRowHeight="14.4" x14ac:dyDescent="0.55000000000000004"/>
  <cols>
    <col min="2" max="6" width="11.05078125" customWidth="1"/>
    <col min="8" max="8" width="25.734375" customWidth="1"/>
    <col min="9" max="13" width="12.578125" customWidth="1"/>
    <col min="15" max="18" width="13" customWidth="1"/>
  </cols>
  <sheetData>
    <row r="1" spans="1:18" s="2" customFormat="1" ht="50.25" customHeight="1" x14ac:dyDescent="0.55000000000000004">
      <c r="A1" s="1" t="s">
        <v>0</v>
      </c>
      <c r="B1" s="1" t="s">
        <v>1</v>
      </c>
      <c r="C1" s="1" t="s">
        <v>3</v>
      </c>
      <c r="D1" s="1" t="s">
        <v>4</v>
      </c>
      <c r="E1" s="1" t="s">
        <v>5</v>
      </c>
      <c r="F1" s="1" t="s">
        <v>2</v>
      </c>
      <c r="N1" s="1" t="s">
        <v>0</v>
      </c>
      <c r="O1" s="1" t="s">
        <v>1</v>
      </c>
      <c r="P1" s="1" t="s">
        <v>3</v>
      </c>
      <c r="Q1" s="1" t="s">
        <v>4</v>
      </c>
      <c r="R1" s="1" t="s">
        <v>5</v>
      </c>
    </row>
    <row r="2" spans="1:18" x14ac:dyDescent="0.55000000000000004">
      <c r="A2" s="3">
        <v>1928</v>
      </c>
      <c r="B2" s="3">
        <v>0.43811155152887898</v>
      </c>
      <c r="C2" s="3">
        <v>8.3547085897993003E-3</v>
      </c>
      <c r="D2" s="3">
        <v>1.49105367793241E-2</v>
      </c>
      <c r="E2" s="3">
        <v>9.6899224806201701E-4</v>
      </c>
      <c r="F2" s="3">
        <v>3.0800000000000001E-2</v>
      </c>
      <c r="H2" t="s">
        <v>7</v>
      </c>
      <c r="I2">
        <f>AVERAGE(F2:F99)</f>
        <v>3.4149460142360505E-2</v>
      </c>
      <c r="N2" s="3">
        <v>1928</v>
      </c>
      <c r="O2">
        <f t="shared" ref="O2:R33" si="0">B2-I$6</f>
        <v>0.31956504093057186</v>
      </c>
      <c r="P2">
        <f t="shared" si="0"/>
        <v>-3.9868907997219503E-2</v>
      </c>
      <c r="Q2">
        <f t="shared" si="0"/>
        <v>-2.8867497602519915E-2</v>
      </c>
      <c r="R2">
        <f t="shared" si="0"/>
        <v>-7.2640581216636663E-2</v>
      </c>
    </row>
    <row r="3" spans="1:18" x14ac:dyDescent="0.55000000000000004">
      <c r="A3" s="3">
        <v>1929</v>
      </c>
      <c r="B3" s="3">
        <v>-8.2979466119096595E-2</v>
      </c>
      <c r="C3" s="3">
        <v>4.2038041563204301E-2</v>
      </c>
      <c r="D3" s="3">
        <v>-2.05680705190989E-2</v>
      </c>
      <c r="E3" s="3">
        <v>-1.4520813165538301E-3</v>
      </c>
      <c r="F3" s="3">
        <v>3.1600000000000003E-2</v>
      </c>
      <c r="H3" t="s">
        <v>11</v>
      </c>
      <c r="I3">
        <f>COUNT(F2:F99)</f>
        <v>98</v>
      </c>
      <c r="N3" s="3">
        <v>1929</v>
      </c>
      <c r="O3">
        <f t="shared" si="0"/>
        <v>-0.20152597671740374</v>
      </c>
      <c r="P3">
        <f t="shared" si="0"/>
        <v>-6.1855750238145046E-3</v>
      </c>
      <c r="Q3">
        <f t="shared" si="0"/>
        <v>-6.4346104900942919E-2</v>
      </c>
      <c r="R3">
        <f t="shared" si="0"/>
        <v>-7.5061654781252513E-2</v>
      </c>
    </row>
    <row r="4" spans="1:18" x14ac:dyDescent="0.55000000000000004">
      <c r="A4" s="3">
        <v>1930</v>
      </c>
      <c r="B4" s="3">
        <v>-0.25123636363636398</v>
      </c>
      <c r="C4" s="3">
        <v>4.54093143489704E-2</v>
      </c>
      <c r="D4" s="3">
        <v>-4.2999999999999899E-2</v>
      </c>
      <c r="E4" s="3">
        <v>9.6946194861846603E-4</v>
      </c>
      <c r="F4" s="3">
        <v>4.5499999999999999E-2</v>
      </c>
      <c r="M4" s="1"/>
      <c r="N4" s="3">
        <v>1930</v>
      </c>
      <c r="O4">
        <f t="shared" si="0"/>
        <v>-0.3697828742346711</v>
      </c>
      <c r="P4">
        <f t="shared" si="0"/>
        <v>-2.8143022380484051E-3</v>
      </c>
      <c r="Q4">
        <f t="shared" si="0"/>
        <v>-8.6778034381843921E-2</v>
      </c>
      <c r="R4">
        <f t="shared" si="0"/>
        <v>-7.2640111516080214E-2</v>
      </c>
    </row>
    <row r="5" spans="1:18" x14ac:dyDescent="0.55000000000000004">
      <c r="A5" s="3">
        <v>1931</v>
      </c>
      <c r="B5" s="3">
        <v>-0.43837548891786199</v>
      </c>
      <c r="C5" s="3">
        <v>-2.55885596194225E-2</v>
      </c>
      <c r="D5" s="3">
        <v>-8.1504702194357306E-2</v>
      </c>
      <c r="E5" s="3">
        <v>-0.173849878934625</v>
      </c>
      <c r="F5" s="3">
        <v>2.3099999999999999E-2</v>
      </c>
      <c r="I5" s="1" t="s">
        <v>1</v>
      </c>
      <c r="J5" s="1" t="s">
        <v>3</v>
      </c>
      <c r="K5" s="1" t="s">
        <v>4</v>
      </c>
      <c r="L5" s="1" t="s">
        <v>5</v>
      </c>
      <c r="N5" s="3">
        <v>1931</v>
      </c>
      <c r="O5">
        <f t="shared" si="0"/>
        <v>-0.55692199951616916</v>
      </c>
      <c r="P5">
        <f t="shared" si="0"/>
        <v>-7.3812176206441302E-2</v>
      </c>
      <c r="Q5">
        <f t="shared" si="0"/>
        <v>-0.12528273657620131</v>
      </c>
      <c r="R5">
        <f t="shared" si="0"/>
        <v>-0.24745945239932368</v>
      </c>
    </row>
    <row r="6" spans="1:18" x14ac:dyDescent="0.55000000000000004">
      <c r="A6" s="3">
        <v>1932</v>
      </c>
      <c r="B6" s="3">
        <v>-8.6423645320197001E-2</v>
      </c>
      <c r="C6" s="3">
        <v>8.7903069904773298E-2</v>
      </c>
      <c r="D6" s="3">
        <v>-0.104664391353811</v>
      </c>
      <c r="E6" s="3">
        <v>0.212778429073857</v>
      </c>
      <c r="F6" s="3">
        <v>1.0699999999999999E-2</v>
      </c>
      <c r="H6" t="s">
        <v>6</v>
      </c>
      <c r="I6">
        <f>AVERAGE(B2:B99)</f>
        <v>0.11854651059830713</v>
      </c>
      <c r="J6">
        <f>AVERAGE(C2:C99)</f>
        <v>4.8223616587018805E-2</v>
      </c>
      <c r="K6">
        <f>AVERAGE(D2:D99)</f>
        <v>4.3778034381844015E-2</v>
      </c>
      <c r="L6">
        <f>AVERAGE(E2:E99)</f>
        <v>7.360957346469868E-2</v>
      </c>
      <c r="N6" s="3">
        <v>1932</v>
      </c>
      <c r="O6">
        <f t="shared" si="0"/>
        <v>-0.20497015591850415</v>
      </c>
      <c r="P6">
        <f t="shared" si="0"/>
        <v>3.9679453317754493E-2</v>
      </c>
      <c r="Q6">
        <f t="shared" si="0"/>
        <v>-0.14844242573565503</v>
      </c>
      <c r="R6">
        <f t="shared" si="0"/>
        <v>0.13916885560915832</v>
      </c>
    </row>
    <row r="7" spans="1:18" x14ac:dyDescent="0.55000000000000004">
      <c r="A7" s="3">
        <v>1933</v>
      </c>
      <c r="B7" s="3">
        <v>0.49982225433526001</v>
      </c>
      <c r="C7" s="3">
        <v>1.8552720891857399E-2</v>
      </c>
      <c r="D7" s="3">
        <v>-3.8119440914866499E-2</v>
      </c>
      <c r="E7" s="3">
        <v>0.272595456742387</v>
      </c>
      <c r="F7" s="3">
        <v>9.5999999999999992E-3</v>
      </c>
      <c r="H7" t="s">
        <v>8</v>
      </c>
      <c r="I7">
        <f>_xlfn.VAR.S(B2:B99)</f>
        <v>3.7649310230342528E-2</v>
      </c>
      <c r="J7">
        <f>_xlfn.VAR.S(C2:C99)</f>
        <v>6.2448327755236614E-3</v>
      </c>
      <c r="K7">
        <f>_xlfn.VAR.S(D2:D99)</f>
        <v>3.8214372328617915E-3</v>
      </c>
      <c r="L7">
        <f>_xlfn.VAR.S(E2:E99)</f>
        <v>4.6250892495220526E-2</v>
      </c>
      <c r="N7" s="3">
        <v>1933</v>
      </c>
      <c r="O7">
        <f t="shared" si="0"/>
        <v>0.38127574373695289</v>
      </c>
      <c r="P7">
        <f t="shared" si="0"/>
        <v>-2.9670895695161407E-2</v>
      </c>
      <c r="Q7">
        <f t="shared" si="0"/>
        <v>-8.1897475296710515E-2</v>
      </c>
      <c r="R7">
        <f t="shared" si="0"/>
        <v>0.19898588327768832</v>
      </c>
    </row>
    <row r="8" spans="1:18" x14ac:dyDescent="0.55000000000000004">
      <c r="A8" s="3">
        <v>1934</v>
      </c>
      <c r="B8" s="3">
        <v>-1.1885656970912799E-2</v>
      </c>
      <c r="C8" s="3">
        <v>7.9634426179656104E-2</v>
      </c>
      <c r="D8" s="3">
        <v>2.90620871862615E-2</v>
      </c>
      <c r="E8" s="3">
        <v>0.317508545385492</v>
      </c>
      <c r="F8" s="3">
        <v>2.7833333333333299E-3</v>
      </c>
      <c r="H8" t="s">
        <v>9</v>
      </c>
      <c r="I8">
        <f>SQRT(I7)</f>
        <v>0.19403430168488903</v>
      </c>
      <c r="J8">
        <f t="shared" ref="J8:L8" si="1">SQRT(J7)</f>
        <v>7.90242543496847E-2</v>
      </c>
      <c r="K8">
        <f t="shared" si="1"/>
        <v>6.1817774408836422E-2</v>
      </c>
      <c r="L8">
        <f t="shared" si="1"/>
        <v>0.21506020667529482</v>
      </c>
      <c r="N8" s="3">
        <v>1934</v>
      </c>
      <c r="O8">
        <f t="shared" si="0"/>
        <v>-0.13043216756921994</v>
      </c>
      <c r="P8">
        <f t="shared" si="0"/>
        <v>3.1410809592637298E-2</v>
      </c>
      <c r="Q8">
        <f t="shared" si="0"/>
        <v>-1.4715947195582516E-2</v>
      </c>
      <c r="R8">
        <f t="shared" si="0"/>
        <v>0.24389897192079332</v>
      </c>
    </row>
    <row r="9" spans="1:18" x14ac:dyDescent="0.55000000000000004">
      <c r="A9" s="3">
        <v>1935</v>
      </c>
      <c r="B9" s="3">
        <v>0.46740421052631598</v>
      </c>
      <c r="C9" s="3">
        <v>4.47204772965661E-2</v>
      </c>
      <c r="D9" s="3">
        <v>9.7658337262297404E-2</v>
      </c>
      <c r="E9" s="3">
        <v>4.3240126837707001E-3</v>
      </c>
      <c r="F9" s="3">
        <v>1.6750000000000001E-3</v>
      </c>
      <c r="H9" t="s">
        <v>10</v>
      </c>
      <c r="I9">
        <f>(I6 - $I$2)/ I8</f>
        <v>0.43495943615684574</v>
      </c>
      <c r="J9">
        <f t="shared" ref="J9:L9" si="2">(J6 - $I$2)/ J8</f>
        <v>0.17809919954928946</v>
      </c>
      <c r="K9">
        <f t="shared" si="2"/>
        <v>0.15575737450210067</v>
      </c>
      <c r="L9">
        <f t="shared" si="2"/>
        <v>0.18348402957650081</v>
      </c>
      <c r="N9" s="3">
        <v>1935</v>
      </c>
      <c r="O9">
        <f t="shared" si="0"/>
        <v>0.34885769992800886</v>
      </c>
      <c r="P9">
        <f t="shared" si="0"/>
        <v>-3.5031392904527059E-3</v>
      </c>
      <c r="Q9">
        <f t="shared" si="0"/>
        <v>5.3880302880453389E-2</v>
      </c>
      <c r="R9">
        <f t="shared" si="0"/>
        <v>-6.9285560780927985E-2</v>
      </c>
    </row>
    <row r="10" spans="1:18" x14ac:dyDescent="0.55000000000000004">
      <c r="A10" s="3">
        <v>1936</v>
      </c>
      <c r="B10" s="3">
        <v>0.31943410275502598</v>
      </c>
      <c r="C10" s="3">
        <v>5.0178754045450601E-2</v>
      </c>
      <c r="D10" s="3">
        <v>3.2186014546704098E-2</v>
      </c>
      <c r="E10" s="3">
        <v>8.61079219288019E-4</v>
      </c>
      <c r="F10" s="3">
        <v>1.725E-3</v>
      </c>
      <c r="M10" s="6"/>
      <c r="N10" s="3">
        <v>1936</v>
      </c>
      <c r="O10">
        <f t="shared" si="0"/>
        <v>0.20088759215671886</v>
      </c>
      <c r="P10">
        <f t="shared" si="0"/>
        <v>1.9551374584317951E-3</v>
      </c>
      <c r="Q10">
        <f t="shared" si="0"/>
        <v>-1.1592019835139918E-2</v>
      </c>
      <c r="R10">
        <f t="shared" si="0"/>
        <v>-7.2748494245410661E-2</v>
      </c>
    </row>
    <row r="11" spans="1:18" ht="14.7" thickBot="1" x14ac:dyDescent="0.6">
      <c r="A11" s="3">
        <v>1937</v>
      </c>
      <c r="B11" s="3">
        <v>-0.35336728754365498</v>
      </c>
      <c r="C11" s="3">
        <v>1.37914605964604E-2</v>
      </c>
      <c r="D11" s="3">
        <v>2.5633912223270501E-2</v>
      </c>
      <c r="E11" s="3">
        <v>-2.2942357327214698E-3</v>
      </c>
      <c r="F11" s="3">
        <v>2.7583333333333301E-3</v>
      </c>
      <c r="H11" t="s">
        <v>13</v>
      </c>
      <c r="N11" s="3">
        <v>1937</v>
      </c>
      <c r="O11">
        <f t="shared" si="0"/>
        <v>-0.4719137981419621</v>
      </c>
      <c r="P11">
        <f t="shared" si="0"/>
        <v>-3.4432155990558405E-2</v>
      </c>
      <c r="Q11">
        <f t="shared" si="0"/>
        <v>-1.8144122158573514E-2</v>
      </c>
      <c r="R11">
        <f t="shared" si="0"/>
        <v>-7.5903809197420152E-2</v>
      </c>
    </row>
    <row r="12" spans="1:18" x14ac:dyDescent="0.55000000000000004">
      <c r="A12" s="3">
        <v>1938</v>
      </c>
      <c r="B12" s="3">
        <v>0.29282654028436</v>
      </c>
      <c r="C12" s="3">
        <v>4.2132485322046102E-2</v>
      </c>
      <c r="D12" s="3">
        <v>-8.7368136326751999E-3</v>
      </c>
      <c r="E12" s="3">
        <v>1.72463351537799E-3</v>
      </c>
      <c r="F12" s="3">
        <v>6.4999999999999997E-4</v>
      </c>
      <c r="H12" s="5" t="s">
        <v>12</v>
      </c>
      <c r="I12" s="5" t="s">
        <v>1</v>
      </c>
      <c r="J12" s="5" t="s">
        <v>3</v>
      </c>
      <c r="K12" s="5" t="s">
        <v>4</v>
      </c>
      <c r="L12" s="5" t="s">
        <v>5</v>
      </c>
      <c r="N12" s="3">
        <v>1938</v>
      </c>
      <c r="O12">
        <f t="shared" si="0"/>
        <v>0.17428002968605288</v>
      </c>
      <c r="P12">
        <f t="shared" si="0"/>
        <v>-6.0911312649727031E-3</v>
      </c>
      <c r="Q12">
        <f t="shared" si="0"/>
        <v>-5.2514848014519215E-2</v>
      </c>
      <c r="R12">
        <f t="shared" si="0"/>
        <v>-7.1884939949320686E-2</v>
      </c>
    </row>
    <row r="13" spans="1:18" x14ac:dyDescent="0.55000000000000004">
      <c r="A13" s="3">
        <v>1939</v>
      </c>
      <c r="B13" s="3">
        <v>-1.09756468797564E-2</v>
      </c>
      <c r="C13" s="3">
        <v>4.4122613942060698E-2</v>
      </c>
      <c r="D13" s="3">
        <v>-1.30160722569379E-2</v>
      </c>
      <c r="E13" s="3">
        <v>-1.2338593974174999E-2</v>
      </c>
      <c r="F13" s="3">
        <v>4.58333333333333E-4</v>
      </c>
      <c r="H13" t="s">
        <v>1</v>
      </c>
      <c r="I13">
        <f>VARP(Unconstrained!$B$2:$B$99)</f>
        <v>3.7265133595339034E-2</v>
      </c>
      <c r="N13" s="3">
        <v>1939</v>
      </c>
      <c r="O13">
        <f t="shared" si="0"/>
        <v>-0.12952215747806353</v>
      </c>
      <c r="P13">
        <f t="shared" si="0"/>
        <v>-4.1010026449581072E-3</v>
      </c>
      <c r="Q13">
        <f t="shared" si="0"/>
        <v>-5.6794106638781913E-2</v>
      </c>
      <c r="R13">
        <f t="shared" si="0"/>
        <v>-8.5948167438873679E-2</v>
      </c>
    </row>
    <row r="14" spans="1:18" x14ac:dyDescent="0.55000000000000004">
      <c r="A14" s="3">
        <v>1940</v>
      </c>
      <c r="B14" s="3">
        <v>-0.10672873194221499</v>
      </c>
      <c r="C14" s="3">
        <v>5.4024815962845502E-2</v>
      </c>
      <c r="D14" s="3">
        <v>3.3066076859275602E-2</v>
      </c>
      <c r="E14" s="3">
        <v>-1.6560139453806001E-2</v>
      </c>
      <c r="F14" s="3">
        <v>3.5833333333333301E-4</v>
      </c>
      <c r="H14" t="s">
        <v>3</v>
      </c>
      <c r="I14">
        <v>2.7828888517229399E-4</v>
      </c>
      <c r="J14">
        <f>VARP(Unconstrained!$C$2:$C$99)</f>
        <v>6.1811099920999497E-3</v>
      </c>
      <c r="N14" s="3">
        <v>1940</v>
      </c>
      <c r="O14">
        <f t="shared" si="0"/>
        <v>-0.22527524254052211</v>
      </c>
      <c r="P14">
        <f t="shared" si="0"/>
        <v>5.8011993758266961E-3</v>
      </c>
      <c r="Q14">
        <f t="shared" si="0"/>
        <v>-1.0711957522568413E-2</v>
      </c>
      <c r="R14">
        <f t="shared" si="0"/>
        <v>-9.0169712918504674E-2</v>
      </c>
    </row>
    <row r="15" spans="1:18" x14ac:dyDescent="0.55000000000000004">
      <c r="A15" s="3">
        <v>1941</v>
      </c>
      <c r="B15" s="3">
        <v>-0.12771455576559601</v>
      </c>
      <c r="C15" s="3">
        <v>-2.0221975848580102E-2</v>
      </c>
      <c r="D15" s="3">
        <v>-8.3846277364448898E-2</v>
      </c>
      <c r="E15" s="3">
        <v>0</v>
      </c>
      <c r="F15" s="3">
        <v>1.2916666666666699E-3</v>
      </c>
      <c r="H15" t="s">
        <v>4</v>
      </c>
      <c r="I15">
        <v>1.7622352385655551E-3</v>
      </c>
      <c r="J15">
        <v>-5.236003800983207E-4</v>
      </c>
      <c r="K15">
        <f>VARP(Unconstrained!$D$2:$D$99)</f>
        <v>3.7824429753836103E-3</v>
      </c>
      <c r="N15" s="3">
        <v>1941</v>
      </c>
      <c r="O15">
        <f t="shared" si="0"/>
        <v>-0.24626106636390316</v>
      </c>
      <c r="P15">
        <f t="shared" si="0"/>
        <v>-6.8445592435598904E-2</v>
      </c>
      <c r="Q15">
        <f t="shared" si="0"/>
        <v>-0.12762431174629291</v>
      </c>
      <c r="R15">
        <f t="shared" si="0"/>
        <v>-7.360957346469868E-2</v>
      </c>
    </row>
    <row r="16" spans="1:18" ht="14.7" thickBot="1" x14ac:dyDescent="0.6">
      <c r="A16" s="3">
        <v>1942</v>
      </c>
      <c r="B16" s="3">
        <v>0.19173762945914799</v>
      </c>
      <c r="C16" s="3">
        <v>2.2948682374484199E-2</v>
      </c>
      <c r="D16" s="3">
        <v>3.3330412175386299E-2</v>
      </c>
      <c r="E16" s="3">
        <v>0</v>
      </c>
      <c r="F16" s="3">
        <v>3.4250000000000001E-3</v>
      </c>
      <c r="H16" s="4" t="s">
        <v>5</v>
      </c>
      <c r="I16" s="4">
        <v>-2.3204004302839927E-3</v>
      </c>
      <c r="J16" s="4">
        <v>-1.5700337681858644E-4</v>
      </c>
      <c r="K16" s="4">
        <v>1.033020173527623E-3</v>
      </c>
      <c r="L16" s="4">
        <f>VARP(Unconstrained!$E$2:$E$99)</f>
        <v>4.5778944612616237E-2</v>
      </c>
      <c r="N16" s="3">
        <v>1942</v>
      </c>
      <c r="O16">
        <f t="shared" si="0"/>
        <v>7.3191118860840856E-2</v>
      </c>
      <c r="P16">
        <f t="shared" si="0"/>
        <v>-2.5274934212534607E-2</v>
      </c>
      <c r="Q16">
        <f t="shared" si="0"/>
        <v>-1.0447622206457716E-2</v>
      </c>
      <c r="R16">
        <f t="shared" si="0"/>
        <v>-7.360957346469868E-2</v>
      </c>
    </row>
    <row r="17" spans="1:18" x14ac:dyDescent="0.55000000000000004">
      <c r="A17" s="3">
        <v>1943</v>
      </c>
      <c r="B17" s="3">
        <v>0.25061310133060399</v>
      </c>
      <c r="C17" s="3">
        <v>2.4899999999999999E-2</v>
      </c>
      <c r="D17" s="3">
        <v>0.11446259964946</v>
      </c>
      <c r="E17" s="3">
        <v>0</v>
      </c>
      <c r="F17" s="3">
        <v>3.8E-3</v>
      </c>
      <c r="N17" s="3">
        <v>1943</v>
      </c>
      <c r="O17">
        <f t="shared" si="0"/>
        <v>0.13206659073229687</v>
      </c>
      <c r="P17">
        <f t="shared" si="0"/>
        <v>-2.3323616587018807E-2</v>
      </c>
      <c r="Q17">
        <f t="shared" si="0"/>
        <v>7.068456526761599E-2</v>
      </c>
      <c r="R17">
        <f t="shared" si="0"/>
        <v>-7.360957346469868E-2</v>
      </c>
    </row>
    <row r="18" spans="1:18" ht="14.7" thickBot="1" x14ac:dyDescent="0.6">
      <c r="A18" s="3">
        <v>1944</v>
      </c>
      <c r="B18" s="3">
        <v>0.19030676949443001</v>
      </c>
      <c r="C18" s="3">
        <v>2.57761115790703E-2</v>
      </c>
      <c r="D18" s="3">
        <v>0.165842274814195</v>
      </c>
      <c r="E18" s="3">
        <v>0</v>
      </c>
      <c r="F18" s="3">
        <v>3.8E-3</v>
      </c>
      <c r="H18" t="s">
        <v>14</v>
      </c>
      <c r="N18" s="3">
        <v>1944</v>
      </c>
      <c r="O18">
        <f t="shared" si="0"/>
        <v>7.1760258896122878E-2</v>
      </c>
      <c r="P18">
        <f t="shared" si="0"/>
        <v>-2.2447505007948506E-2</v>
      </c>
      <c r="Q18">
        <f t="shared" si="0"/>
        <v>0.12206424043235098</v>
      </c>
      <c r="R18">
        <f t="shared" si="0"/>
        <v>-7.360957346469868E-2</v>
      </c>
    </row>
    <row r="19" spans="1:18" x14ac:dyDescent="0.55000000000000004">
      <c r="A19" s="3">
        <v>1945</v>
      </c>
      <c r="B19" s="3">
        <v>0.35821084337349401</v>
      </c>
      <c r="C19" s="3">
        <v>3.8044173419237201E-2</v>
      </c>
      <c r="D19" s="3">
        <v>0.117773764713561</v>
      </c>
      <c r="E19" s="3">
        <v>2.5406203840472801E-2</v>
      </c>
      <c r="F19" s="3">
        <v>3.8E-3</v>
      </c>
      <c r="H19" s="5"/>
      <c r="I19" s="5" t="s">
        <v>1</v>
      </c>
      <c r="J19" s="5" t="s">
        <v>3</v>
      </c>
      <c r="K19" s="5" t="s">
        <v>4</v>
      </c>
      <c r="L19" s="5" t="s">
        <v>5</v>
      </c>
      <c r="N19" s="3">
        <v>1945</v>
      </c>
      <c r="O19">
        <f t="shared" si="0"/>
        <v>0.23966433277518689</v>
      </c>
      <c r="P19">
        <f t="shared" si="0"/>
        <v>-1.0179443167781604E-2</v>
      </c>
      <c r="Q19">
        <f t="shared" si="0"/>
        <v>7.3995730331716997E-2</v>
      </c>
      <c r="R19">
        <f t="shared" si="0"/>
        <v>-4.8203369624225875E-2</v>
      </c>
    </row>
    <row r="20" spans="1:18" x14ac:dyDescent="0.55000000000000004">
      <c r="A20" s="3">
        <v>1946</v>
      </c>
      <c r="B20" s="3">
        <v>-8.4291474654377793E-2</v>
      </c>
      <c r="C20" s="3">
        <v>3.1283745375695698E-2</v>
      </c>
      <c r="D20" s="3">
        <v>0.24101685677580101</v>
      </c>
      <c r="E20" s="3">
        <v>0</v>
      </c>
      <c r="F20" s="3">
        <v>3.8E-3</v>
      </c>
      <c r="H20" t="s">
        <v>1</v>
      </c>
      <c r="I20">
        <v>1</v>
      </c>
      <c r="N20" s="3">
        <v>1946</v>
      </c>
      <c r="O20">
        <f t="shared" si="0"/>
        <v>-0.20283798525268493</v>
      </c>
      <c r="P20">
        <f t="shared" si="0"/>
        <v>-1.6939871211323107E-2</v>
      </c>
      <c r="Q20">
        <f t="shared" si="0"/>
        <v>0.19723882239395699</v>
      </c>
      <c r="R20">
        <f t="shared" si="0"/>
        <v>-7.360957346469868E-2</v>
      </c>
    </row>
    <row r="21" spans="1:18" x14ac:dyDescent="0.55000000000000004">
      <c r="A21" s="3">
        <v>1947</v>
      </c>
      <c r="B21" s="3">
        <v>5.1999999999999998E-2</v>
      </c>
      <c r="C21" s="3">
        <v>9.1969680628322392E-3</v>
      </c>
      <c r="D21" s="3">
        <v>0.21263881046489699</v>
      </c>
      <c r="E21" s="3">
        <v>0</v>
      </c>
      <c r="F21" s="3">
        <v>6.0083333333333299E-3</v>
      </c>
      <c r="H21" t="s">
        <v>3</v>
      </c>
      <c r="I21">
        <v>1.8336282181870708E-2</v>
      </c>
      <c r="J21">
        <v>1</v>
      </c>
      <c r="N21" s="3">
        <v>1947</v>
      </c>
      <c r="O21">
        <f t="shared" si="0"/>
        <v>-6.6546510598307129E-2</v>
      </c>
      <c r="P21">
        <f t="shared" si="0"/>
        <v>-3.9026648524186566E-2</v>
      </c>
      <c r="Q21">
        <f t="shared" si="0"/>
        <v>0.16886077608305297</v>
      </c>
      <c r="R21">
        <f t="shared" si="0"/>
        <v>-7.360957346469868E-2</v>
      </c>
    </row>
    <row r="22" spans="1:18" x14ac:dyDescent="0.55000000000000004">
      <c r="A22" s="3">
        <v>1948</v>
      </c>
      <c r="B22" s="3">
        <v>5.7045751633986799E-2</v>
      </c>
      <c r="C22" s="3">
        <v>1.9510369413175001E-2</v>
      </c>
      <c r="D22" s="3">
        <v>2.05851538551085E-2</v>
      </c>
      <c r="E22" s="3">
        <v>0</v>
      </c>
      <c r="F22" s="3">
        <v>1.0449999999999999E-2</v>
      </c>
      <c r="H22" t="s">
        <v>4</v>
      </c>
      <c r="I22">
        <v>0.14843159199660794</v>
      </c>
      <c r="J22">
        <v>-0.1082880473475758</v>
      </c>
      <c r="K22">
        <v>1</v>
      </c>
      <c r="N22" s="3">
        <v>1948</v>
      </c>
      <c r="O22">
        <f t="shared" si="0"/>
        <v>-6.1500758964320335E-2</v>
      </c>
      <c r="P22">
        <f t="shared" si="0"/>
        <v>-2.8713247173843805E-2</v>
      </c>
      <c r="Q22">
        <f t="shared" si="0"/>
        <v>-2.3192880526735515E-2</v>
      </c>
      <c r="R22">
        <f t="shared" si="0"/>
        <v>-7.360957346469868E-2</v>
      </c>
    </row>
    <row r="23" spans="1:18" ht="14.7" thickBot="1" x14ac:dyDescent="0.6">
      <c r="A23" s="3">
        <v>1949</v>
      </c>
      <c r="B23" s="3">
        <v>0.18303223684210501</v>
      </c>
      <c r="C23" s="3">
        <v>4.6634851827973098E-2</v>
      </c>
      <c r="D23" s="3">
        <v>8.9348516244314201E-4</v>
      </c>
      <c r="E23" s="3">
        <v>-8.7006626332469E-2</v>
      </c>
      <c r="F23" s="3">
        <v>1.115E-2</v>
      </c>
      <c r="H23" s="4" t="s">
        <v>5</v>
      </c>
      <c r="I23" s="4">
        <v>-5.6179608442704178E-2</v>
      </c>
      <c r="J23" s="4">
        <v>-9.3334642692720158E-3</v>
      </c>
      <c r="K23" s="4">
        <v>7.850362658589688E-2</v>
      </c>
      <c r="L23" s="4">
        <v>1</v>
      </c>
      <c r="N23" s="3">
        <v>1949</v>
      </c>
      <c r="O23">
        <f t="shared" si="0"/>
        <v>6.4485726243797878E-2</v>
      </c>
      <c r="P23">
        <f t="shared" si="0"/>
        <v>-1.5887647590457077E-3</v>
      </c>
      <c r="Q23">
        <f t="shared" si="0"/>
        <v>-4.2884549219400873E-2</v>
      </c>
      <c r="R23">
        <f t="shared" si="0"/>
        <v>-0.16061619979716768</v>
      </c>
    </row>
    <row r="24" spans="1:18" x14ac:dyDescent="0.55000000000000004">
      <c r="A24" s="3">
        <v>1950</v>
      </c>
      <c r="B24" s="3">
        <v>0.30805539011316302</v>
      </c>
      <c r="C24" s="3">
        <v>4.2959574171096103E-3</v>
      </c>
      <c r="D24" s="3">
        <v>3.6403925292814297E-2</v>
      </c>
      <c r="E24" s="3">
        <v>9.5613758283370001E-2</v>
      </c>
      <c r="F24" s="3">
        <v>1.20333333333333E-2</v>
      </c>
      <c r="N24" s="3">
        <v>1950</v>
      </c>
      <c r="O24">
        <f t="shared" si="0"/>
        <v>0.1895088795148559</v>
      </c>
      <c r="P24">
        <f t="shared" si="0"/>
        <v>-4.3927659169909192E-2</v>
      </c>
      <c r="Q24">
        <f t="shared" si="0"/>
        <v>-7.3741090890297178E-3</v>
      </c>
      <c r="R24">
        <f t="shared" si="0"/>
        <v>2.2004184818671321E-2</v>
      </c>
    </row>
    <row r="25" spans="1:18" ht="14.7" thickBot="1" x14ac:dyDescent="0.6">
      <c r="A25" s="3">
        <v>1951</v>
      </c>
      <c r="B25" s="3">
        <v>0.236784630445423</v>
      </c>
      <c r="C25" s="3">
        <v>-2.9531392208319899E-3</v>
      </c>
      <c r="D25" s="3">
        <v>6.0476481368356698E-2</v>
      </c>
      <c r="E25" s="3">
        <v>0</v>
      </c>
      <c r="F25" s="3">
        <v>1.5174999999999999E-2</v>
      </c>
      <c r="H25" t="s">
        <v>15</v>
      </c>
      <c r="N25" s="3">
        <v>1951</v>
      </c>
      <c r="O25">
        <f t="shared" si="0"/>
        <v>0.11823811984711587</v>
      </c>
      <c r="P25">
        <f t="shared" si="0"/>
        <v>-5.1176755807850798E-2</v>
      </c>
      <c r="Q25">
        <f t="shared" si="0"/>
        <v>1.6698446986512683E-2</v>
      </c>
      <c r="R25">
        <f t="shared" si="0"/>
        <v>-7.360957346469868E-2</v>
      </c>
    </row>
    <row r="26" spans="1:18" x14ac:dyDescent="0.55000000000000004">
      <c r="A26" s="3">
        <v>1952</v>
      </c>
      <c r="B26" s="3">
        <v>0.181509886411443</v>
      </c>
      <c r="C26" s="3">
        <v>2.2679961918305701E-2</v>
      </c>
      <c r="D26" s="3">
        <v>4.4066820276497803E-2</v>
      </c>
      <c r="E26" s="3">
        <v>-3.4562211981565799E-3</v>
      </c>
      <c r="F26" s="3">
        <v>1.7225000000000001E-2</v>
      </c>
      <c r="H26" s="5"/>
      <c r="I26" s="5" t="s">
        <v>1</v>
      </c>
      <c r="J26" s="5" t="s">
        <v>3</v>
      </c>
      <c r="K26" s="5" t="s">
        <v>4</v>
      </c>
      <c r="L26" s="5" t="s">
        <v>5</v>
      </c>
      <c r="N26" s="3">
        <v>1952</v>
      </c>
      <c r="O26">
        <f t="shared" si="0"/>
        <v>6.2963375813135866E-2</v>
      </c>
      <c r="P26">
        <f t="shared" si="0"/>
        <v>-2.5543654668713105E-2</v>
      </c>
      <c r="Q26">
        <f t="shared" si="0"/>
        <v>2.8878589465378829E-4</v>
      </c>
      <c r="R26">
        <f t="shared" si="0"/>
        <v>-7.7065794662855264E-2</v>
      </c>
    </row>
    <row r="27" spans="1:18" x14ac:dyDescent="0.55000000000000004">
      <c r="A27" s="3">
        <v>1953</v>
      </c>
      <c r="B27" s="3">
        <v>-1.2082047421904499E-2</v>
      </c>
      <c r="C27" s="3">
        <v>4.1438402589088499E-2</v>
      </c>
      <c r="D27" s="3">
        <v>0.11516568544995801</v>
      </c>
      <c r="E27" s="3">
        <v>6.9364161849712102E-3</v>
      </c>
      <c r="F27" s="3">
        <v>1.8908333333333301E-2</v>
      </c>
      <c r="H27" t="s">
        <v>1</v>
      </c>
      <c r="I27" cm="1">
        <f t="array" ref="I27:L30">MMULT(TRANSPOSE(O2:R99), O2:R99) / (I3-1)</f>
        <v>3.7649310230342521E-2</v>
      </c>
      <c r="J27">
        <v>2.8115784275138981E-4</v>
      </c>
      <c r="K27">
        <v>1.7804026121590144E-3</v>
      </c>
      <c r="L27">
        <v>-2.3443220842044462E-3</v>
      </c>
      <c r="N27" s="3">
        <v>1953</v>
      </c>
      <c r="O27">
        <f t="shared" si="0"/>
        <v>-0.13062855802021164</v>
      </c>
      <c r="P27">
        <f t="shared" si="0"/>
        <v>-6.7852139979303061E-3</v>
      </c>
      <c r="Q27">
        <f t="shared" si="0"/>
        <v>7.1387651068113983E-2</v>
      </c>
      <c r="R27">
        <f t="shared" si="0"/>
        <v>-6.6673157279727474E-2</v>
      </c>
    </row>
    <row r="28" spans="1:18" x14ac:dyDescent="0.55000000000000004">
      <c r="A28" s="3">
        <v>1954</v>
      </c>
      <c r="B28" s="3">
        <v>0.52563321241434902</v>
      </c>
      <c r="C28" s="3">
        <v>3.2898034558095597E-2</v>
      </c>
      <c r="D28" s="3">
        <v>9.2272202998846496E-3</v>
      </c>
      <c r="E28" s="3">
        <v>5.7405281285876101E-3</v>
      </c>
      <c r="F28" s="3">
        <v>9.3752000000000002E-3</v>
      </c>
      <c r="H28" t="s">
        <v>3</v>
      </c>
      <c r="I28">
        <v>2.8115784275138981E-4</v>
      </c>
      <c r="J28">
        <v>6.2448327755236614E-3</v>
      </c>
      <c r="K28">
        <v>-5.289983221611899E-4</v>
      </c>
      <c r="L28">
        <v>-1.5862196833218013E-4</v>
      </c>
      <c r="N28" s="3">
        <v>1954</v>
      </c>
      <c r="O28">
        <f t="shared" si="0"/>
        <v>0.4070867018160419</v>
      </c>
      <c r="P28">
        <f t="shared" si="0"/>
        <v>-1.5325582028923208E-2</v>
      </c>
      <c r="Q28">
        <f t="shared" si="0"/>
        <v>-3.4550814081959369E-2</v>
      </c>
      <c r="R28">
        <f t="shared" si="0"/>
        <v>-6.7869045336111072E-2</v>
      </c>
    </row>
    <row r="29" spans="1:18" x14ac:dyDescent="0.55000000000000004">
      <c r="A29" s="3">
        <v>1955</v>
      </c>
      <c r="B29" s="3">
        <v>0.32597331851028299</v>
      </c>
      <c r="C29" s="3">
        <v>-1.3364391288618801E-2</v>
      </c>
      <c r="D29" s="3">
        <v>0</v>
      </c>
      <c r="E29" s="3">
        <v>-2.85388127853836E-4</v>
      </c>
      <c r="F29" s="3">
        <v>1.7243426294820698E-2</v>
      </c>
      <c r="H29" t="s">
        <v>4</v>
      </c>
      <c r="I29">
        <v>1.7804026121590144E-3</v>
      </c>
      <c r="J29">
        <v>-5.289983221611899E-4</v>
      </c>
      <c r="K29">
        <v>3.8214372328617906E-3</v>
      </c>
      <c r="L29">
        <v>1.0436698660382169E-3</v>
      </c>
      <c r="N29" s="3">
        <v>1955</v>
      </c>
      <c r="O29">
        <f t="shared" si="0"/>
        <v>0.20742680791197587</v>
      </c>
      <c r="P29">
        <f t="shared" si="0"/>
        <v>-6.1588007875637604E-2</v>
      </c>
      <c r="Q29">
        <f t="shared" si="0"/>
        <v>-4.3778034381844015E-2</v>
      </c>
      <c r="R29">
        <f t="shared" si="0"/>
        <v>-7.3894961592552516E-2</v>
      </c>
    </row>
    <row r="30" spans="1:18" ht="14.7" thickBot="1" x14ac:dyDescent="0.6">
      <c r="A30" s="3">
        <v>1956</v>
      </c>
      <c r="B30" s="3">
        <v>7.4395118733509305E-2</v>
      </c>
      <c r="C30" s="3">
        <v>-2.25577381731542E-2</v>
      </c>
      <c r="D30" s="3">
        <v>9.1428571428571193E-3</v>
      </c>
      <c r="E30" s="3">
        <v>-1.1418783899514999E-3</v>
      </c>
      <c r="F30" s="3">
        <v>2.6213888888888901E-2</v>
      </c>
      <c r="H30" s="4" t="s">
        <v>5</v>
      </c>
      <c r="I30" s="7">
        <v>-2.3443220842044462E-3</v>
      </c>
      <c r="J30" s="7">
        <v>-1.5862196833218013E-4</v>
      </c>
      <c r="K30" s="7">
        <v>1.0436698660382169E-3</v>
      </c>
      <c r="L30" s="7">
        <v>4.6250892495220575E-2</v>
      </c>
      <c r="N30" s="3">
        <v>1956</v>
      </c>
      <c r="O30">
        <f t="shared" si="0"/>
        <v>-4.4151391864797829E-2</v>
      </c>
      <c r="P30">
        <f t="shared" si="0"/>
        <v>-7.0781354760172999E-2</v>
      </c>
      <c r="Q30">
        <f t="shared" si="0"/>
        <v>-3.4635177238986896E-2</v>
      </c>
      <c r="R30">
        <f t="shared" si="0"/>
        <v>-7.475145185465018E-2</v>
      </c>
    </row>
    <row r="31" spans="1:18" x14ac:dyDescent="0.55000000000000004">
      <c r="A31" s="3">
        <v>1957</v>
      </c>
      <c r="B31" s="3">
        <v>-0.10457360188558</v>
      </c>
      <c r="C31" s="3">
        <v>6.7970128466249904E-2</v>
      </c>
      <c r="D31" s="3">
        <v>2.71800679501699E-2</v>
      </c>
      <c r="E31" s="3">
        <v>-1.14318376679046E-3</v>
      </c>
      <c r="F31" s="3">
        <v>3.2245669291338597E-2</v>
      </c>
      <c r="N31" s="3">
        <v>1957</v>
      </c>
      <c r="O31">
        <f t="shared" si="0"/>
        <v>-0.22312011248388713</v>
      </c>
      <c r="P31">
        <f t="shared" si="0"/>
        <v>1.9746511879231099E-2</v>
      </c>
      <c r="Q31">
        <f t="shared" si="0"/>
        <v>-1.6597966431674115E-2</v>
      </c>
      <c r="R31">
        <f t="shared" si="0"/>
        <v>-7.4752757231489136E-2</v>
      </c>
    </row>
    <row r="32" spans="1:18" ht="14.7" thickBot="1" x14ac:dyDescent="0.6">
      <c r="A32" s="3">
        <v>1958</v>
      </c>
      <c r="B32" s="3">
        <v>0.43719954988747201</v>
      </c>
      <c r="C32" s="3">
        <v>-2.0990181755274701E-2</v>
      </c>
      <c r="D32" s="3">
        <v>6.61521499448736E-3</v>
      </c>
      <c r="E32" s="3">
        <v>4.2918454935620999E-3</v>
      </c>
      <c r="F32" s="3">
        <v>1.76654618473896E-2</v>
      </c>
      <c r="H32" s="7" t="s">
        <v>17</v>
      </c>
      <c r="N32" s="3">
        <v>1958</v>
      </c>
      <c r="O32">
        <f t="shared" si="0"/>
        <v>0.31865303928916489</v>
      </c>
      <c r="P32">
        <f t="shared" si="0"/>
        <v>-6.9213798342293506E-2</v>
      </c>
      <c r="Q32">
        <f t="shared" si="0"/>
        <v>-3.7162819387356653E-2</v>
      </c>
      <c r="R32">
        <f t="shared" si="0"/>
        <v>-6.9317727971136583E-2</v>
      </c>
    </row>
    <row r="33" spans="1:18" x14ac:dyDescent="0.55000000000000004">
      <c r="A33" s="3">
        <v>1959</v>
      </c>
      <c r="B33" s="3">
        <v>0.12056457163557301</v>
      </c>
      <c r="C33" s="3">
        <v>-2.6466312591385099E-2</v>
      </c>
      <c r="D33" s="3">
        <v>1.09529025191679E-3</v>
      </c>
      <c r="E33" s="3">
        <v>0</v>
      </c>
      <c r="F33" s="3">
        <v>3.3860159362549803E-2</v>
      </c>
      <c r="H33" s="7"/>
      <c r="I33" s="5" t="s">
        <v>1</v>
      </c>
      <c r="J33" s="5" t="s">
        <v>3</v>
      </c>
      <c r="K33" s="5" t="s">
        <v>4</v>
      </c>
      <c r="L33" s="5" t="s">
        <v>5</v>
      </c>
      <c r="N33" s="3">
        <v>1959</v>
      </c>
      <c r="O33">
        <f t="shared" si="0"/>
        <v>2.0180610372658725E-3</v>
      </c>
      <c r="P33">
        <f t="shared" si="0"/>
        <v>-7.4689929178403905E-2</v>
      </c>
      <c r="Q33">
        <f t="shared" si="0"/>
        <v>-4.2682744129927223E-2</v>
      </c>
      <c r="R33">
        <f t="shared" si="0"/>
        <v>-7.360957346469868E-2</v>
      </c>
    </row>
    <row r="34" spans="1:18" x14ac:dyDescent="0.55000000000000004">
      <c r="A34" s="3">
        <v>1960</v>
      </c>
      <c r="B34" s="3">
        <v>3.36535314743695E-3</v>
      </c>
      <c r="C34" s="3">
        <v>0.116395036909634</v>
      </c>
      <c r="D34" s="3">
        <v>7.6586433260392699E-3</v>
      </c>
      <c r="E34" s="3">
        <v>4.8433048433049698E-3</v>
      </c>
      <c r="F34" s="3">
        <v>2.8729718875501999E-2</v>
      </c>
      <c r="H34" t="s">
        <v>1</v>
      </c>
      <c r="I34" cm="1">
        <f t="array" ref="I34:L37">MINVERSE(_xlfn.ANCHORARRAY(I27))</f>
        <v>27.321986662574872</v>
      </c>
      <c r="J34">
        <v>-2.3319325945851705</v>
      </c>
      <c r="K34">
        <v>-13.511390559093883</v>
      </c>
      <c r="L34">
        <v>1.6817637013616542</v>
      </c>
      <c r="N34" s="3">
        <v>1960</v>
      </c>
      <c r="O34">
        <f t="shared" ref="O34:R65" si="3">B34-I$6</f>
        <v>-0.11518115745087018</v>
      </c>
      <c r="P34">
        <f t="shared" si="3"/>
        <v>6.8171420322615195E-2</v>
      </c>
      <c r="Q34">
        <f t="shared" si="3"/>
        <v>-3.6119391055804743E-2</v>
      </c>
      <c r="R34">
        <f t="shared" si="3"/>
        <v>-6.8766268621393706E-2</v>
      </c>
    </row>
    <row r="35" spans="1:18" x14ac:dyDescent="0.55000000000000004">
      <c r="A35" s="3">
        <v>1961</v>
      </c>
      <c r="B35" s="3">
        <v>0.26637712958182702</v>
      </c>
      <c r="C35" s="3">
        <v>2.0609208076323202E-2</v>
      </c>
      <c r="D35" s="3">
        <v>9.77198697068404E-3</v>
      </c>
      <c r="E35" s="3">
        <v>-5.6705415367175305E-4</v>
      </c>
      <c r="F35" s="3">
        <v>2.35248995983936E-2</v>
      </c>
      <c r="H35" t="s">
        <v>3</v>
      </c>
      <c r="I35">
        <v>-2.331932594585171</v>
      </c>
      <c r="J35">
        <v>162.23157635560523</v>
      </c>
      <c r="K35">
        <v>23.569605576674622</v>
      </c>
      <c r="L35">
        <v>-9.366729968363316E-2</v>
      </c>
      <c r="N35" s="3">
        <v>1961</v>
      </c>
      <c r="O35">
        <f t="shared" si="3"/>
        <v>0.1478306189835199</v>
      </c>
      <c r="P35">
        <f t="shared" si="3"/>
        <v>-2.7614408510695604E-2</v>
      </c>
      <c r="Q35">
        <f t="shared" si="3"/>
        <v>-3.4006047411159979E-2</v>
      </c>
      <c r="R35">
        <f t="shared" si="3"/>
        <v>-7.4176627618370433E-2</v>
      </c>
    </row>
    <row r="36" spans="1:18" x14ac:dyDescent="0.55000000000000004">
      <c r="A36" s="3">
        <v>1962</v>
      </c>
      <c r="B36" s="3">
        <v>-8.8114605171208907E-2</v>
      </c>
      <c r="C36" s="3">
        <v>5.6935440540084599E-2</v>
      </c>
      <c r="D36" s="3">
        <v>3.22580645161263E-3</v>
      </c>
      <c r="E36" s="3">
        <v>-5.6737588652489002E-4</v>
      </c>
      <c r="F36" s="3">
        <v>2.7723694779116501E-2</v>
      </c>
      <c r="H36" t="s">
        <v>4</v>
      </c>
      <c r="I36">
        <v>-13.511390559093886</v>
      </c>
      <c r="J36">
        <v>23.569605576674622</v>
      </c>
      <c r="K36">
        <v>273.08726013177534</v>
      </c>
      <c r="L36">
        <v>-6.766341606865705</v>
      </c>
      <c r="N36" s="3">
        <v>1962</v>
      </c>
      <c r="O36">
        <f t="shared" si="3"/>
        <v>-0.20666111576951604</v>
      </c>
      <c r="P36">
        <f t="shared" si="3"/>
        <v>8.7118239530657934E-3</v>
      </c>
      <c r="Q36">
        <f t="shared" si="3"/>
        <v>-4.0552227930231388E-2</v>
      </c>
      <c r="R36">
        <f t="shared" si="3"/>
        <v>-7.417694935122357E-2</v>
      </c>
    </row>
    <row r="37" spans="1:18" ht="14.7" thickBot="1" x14ac:dyDescent="0.6">
      <c r="A37" s="3">
        <v>1963</v>
      </c>
      <c r="B37" s="3">
        <v>0.226119270998415</v>
      </c>
      <c r="C37" s="3">
        <v>1.68416207395461E-2</v>
      </c>
      <c r="D37" s="3">
        <v>2.1436227224008699E-2</v>
      </c>
      <c r="E37" s="3">
        <v>-3.9738858927048596E-3</v>
      </c>
      <c r="F37" s="3">
        <v>3.1560240963855402E-2</v>
      </c>
      <c r="H37" s="4" t="s">
        <v>5</v>
      </c>
      <c r="I37" s="7">
        <v>1.681763701361654</v>
      </c>
      <c r="J37" s="7">
        <v>-9.3667299683633298E-2</v>
      </c>
      <c r="K37" s="7">
        <v>-6.766341606865705</v>
      </c>
      <c r="L37" s="7">
        <v>21.858812022642599</v>
      </c>
      <c r="N37" s="3">
        <v>1963</v>
      </c>
      <c r="O37">
        <f t="shared" si="3"/>
        <v>0.10757276040010787</v>
      </c>
      <c r="P37">
        <f t="shared" si="3"/>
        <v>-3.1381995847472706E-2</v>
      </c>
      <c r="Q37">
        <f t="shared" si="3"/>
        <v>-2.2341807157835316E-2</v>
      </c>
      <c r="R37">
        <f t="shared" si="3"/>
        <v>-7.7583459357403545E-2</v>
      </c>
    </row>
    <row r="38" spans="1:18" x14ac:dyDescent="0.55000000000000004">
      <c r="A38" s="3">
        <v>1964</v>
      </c>
      <c r="B38" s="3">
        <v>0.164154558784324</v>
      </c>
      <c r="C38" s="3">
        <v>3.7280648911540801E-2</v>
      </c>
      <c r="D38" s="3">
        <v>1.25918153200419E-2</v>
      </c>
      <c r="E38" s="3">
        <v>2.8498147620403802E-4</v>
      </c>
      <c r="F38" s="3">
        <v>3.5457370517928299E-2</v>
      </c>
      <c r="N38" s="3">
        <v>1964</v>
      </c>
      <c r="O38">
        <f t="shared" si="3"/>
        <v>4.5608048186016867E-2</v>
      </c>
      <c r="P38">
        <f t="shared" si="3"/>
        <v>-1.0942967675478005E-2</v>
      </c>
      <c r="Q38">
        <f t="shared" si="3"/>
        <v>-3.1186219061802113E-2</v>
      </c>
      <c r="R38">
        <f t="shared" si="3"/>
        <v>-7.3324591988494642E-2</v>
      </c>
    </row>
    <row r="39" spans="1:18" x14ac:dyDescent="0.55000000000000004">
      <c r="A39" s="3">
        <v>1965</v>
      </c>
      <c r="B39" s="3">
        <v>0.123992424778761</v>
      </c>
      <c r="C39" s="3">
        <v>7.1885509359262299E-3</v>
      </c>
      <c r="D39" s="3">
        <v>1.6580310880829102E-2</v>
      </c>
      <c r="E39" s="3">
        <v>5.6980056980049398E-4</v>
      </c>
      <c r="F39" s="3">
        <v>3.9490763052208798E-2</v>
      </c>
      <c r="H39" t="s">
        <v>16</v>
      </c>
      <c r="N39" s="3">
        <v>1965</v>
      </c>
      <c r="O39">
        <f t="shared" si="3"/>
        <v>5.4459141804538702E-3</v>
      </c>
      <c r="P39">
        <f t="shared" si="3"/>
        <v>-4.1035065651092578E-2</v>
      </c>
      <c r="Q39">
        <f t="shared" si="3"/>
        <v>-2.7197723501014914E-2</v>
      </c>
      <c r="R39">
        <f t="shared" si="3"/>
        <v>-7.3039772894898186E-2</v>
      </c>
    </row>
    <row r="40" spans="1:18" x14ac:dyDescent="0.55000000000000004">
      <c r="A40" s="3">
        <v>1966</v>
      </c>
      <c r="B40" s="3">
        <v>-9.9709542356377898E-2</v>
      </c>
      <c r="C40" s="3">
        <v>2.9079409324299602E-2</v>
      </c>
      <c r="D40" s="3">
        <v>1.2232415902140499E-2</v>
      </c>
      <c r="E40" s="3">
        <v>2.84738041002486E-4</v>
      </c>
      <c r="F40" s="3">
        <v>4.8557200000000002E-2</v>
      </c>
      <c r="H40" t="s">
        <v>1</v>
      </c>
      <c r="I40" cm="1">
        <f t="array" ref="I40:I43">TRANSPOSE(I6:L6) - I2</f>
        <v>8.4397050455946629E-2</v>
      </c>
      <c r="N40" s="3">
        <v>1966</v>
      </c>
      <c r="O40">
        <f t="shared" si="3"/>
        <v>-0.21825605295468503</v>
      </c>
      <c r="P40">
        <f t="shared" si="3"/>
        <v>-1.9144207262719204E-2</v>
      </c>
      <c r="Q40">
        <f t="shared" si="3"/>
        <v>-3.1545618479703517E-2</v>
      </c>
      <c r="R40">
        <f t="shared" si="3"/>
        <v>-7.3324835423696194E-2</v>
      </c>
    </row>
    <row r="41" spans="1:18" x14ac:dyDescent="0.55000000000000004">
      <c r="A41" s="3">
        <v>1967</v>
      </c>
      <c r="B41" s="3">
        <v>0.238029665131333</v>
      </c>
      <c r="C41" s="3">
        <v>-1.5806209932824701E-2</v>
      </c>
      <c r="D41" s="3">
        <v>2.3162134944612299E-2</v>
      </c>
      <c r="E41" s="3">
        <v>-5.1238257899231003E-3</v>
      </c>
      <c r="F41" s="3">
        <v>4.2934538152610398E-2</v>
      </c>
      <c r="H41" t="s">
        <v>3</v>
      </c>
      <c r="I41">
        <v>1.4074156444658301E-2</v>
      </c>
      <c r="N41" s="3">
        <v>1967</v>
      </c>
      <c r="O41">
        <f t="shared" si="3"/>
        <v>0.11948315453302587</v>
      </c>
      <c r="P41">
        <f t="shared" si="3"/>
        <v>-6.4029826519843513E-2</v>
      </c>
      <c r="Q41">
        <f t="shared" si="3"/>
        <v>-2.0615899437231716E-2</v>
      </c>
      <c r="R41">
        <f t="shared" si="3"/>
        <v>-7.8733399254621778E-2</v>
      </c>
    </row>
    <row r="42" spans="1:18" x14ac:dyDescent="0.55000000000000004">
      <c r="A42" s="3">
        <v>1968</v>
      </c>
      <c r="B42" s="3">
        <v>0.10814862651601501</v>
      </c>
      <c r="C42" s="3">
        <v>3.27461969507684E-2</v>
      </c>
      <c r="D42" s="3">
        <v>4.1338582677165302E-2</v>
      </c>
      <c r="E42" s="3">
        <v>0.124749642346209</v>
      </c>
      <c r="F42" s="3">
        <v>5.3376E-2</v>
      </c>
      <c r="H42" t="s">
        <v>4</v>
      </c>
      <c r="I42">
        <v>9.6285742394835103E-3</v>
      </c>
      <c r="N42" s="3">
        <v>1968</v>
      </c>
      <c r="O42">
        <f t="shared" si="3"/>
        <v>-1.0397884082292128E-2</v>
      </c>
      <c r="P42">
        <f t="shared" si="3"/>
        <v>-1.5477419636250406E-2</v>
      </c>
      <c r="Q42">
        <f t="shared" si="3"/>
        <v>-2.4394517046787134E-3</v>
      </c>
      <c r="R42">
        <f t="shared" si="3"/>
        <v>5.114006888151032E-2</v>
      </c>
    </row>
    <row r="43" spans="1:18" x14ac:dyDescent="0.55000000000000004">
      <c r="A43" s="3">
        <v>1969</v>
      </c>
      <c r="B43" s="3">
        <v>-8.2413710764490597E-2</v>
      </c>
      <c r="C43" s="3">
        <v>-5.0140493209926099E-2</v>
      </c>
      <c r="D43" s="3">
        <v>6.9943289224952701E-2</v>
      </c>
      <c r="E43" s="3">
        <v>5.0114474688374398E-2</v>
      </c>
      <c r="F43" s="3">
        <v>6.6684677419354799E-2</v>
      </c>
      <c r="H43" t="s">
        <v>5</v>
      </c>
      <c r="I43">
        <v>3.9460113322338175E-2</v>
      </c>
      <c r="N43" s="3">
        <v>1969</v>
      </c>
      <c r="O43">
        <f t="shared" si="3"/>
        <v>-0.20096022136279773</v>
      </c>
      <c r="P43">
        <f t="shared" si="3"/>
        <v>-9.8364109796944904E-2</v>
      </c>
      <c r="Q43">
        <f t="shared" si="3"/>
        <v>2.6165254843108686E-2</v>
      </c>
      <c r="R43">
        <f t="shared" si="3"/>
        <v>-2.3495098776324282E-2</v>
      </c>
    </row>
    <row r="44" spans="1:18" x14ac:dyDescent="0.55000000000000004">
      <c r="A44" s="3">
        <v>1970</v>
      </c>
      <c r="B44" s="3">
        <v>3.5611449054964203E-2</v>
      </c>
      <c r="C44" s="3">
        <v>0.16754737183412299</v>
      </c>
      <c r="D44" s="3">
        <v>8.2155477031801996E-2</v>
      </c>
      <c r="E44" s="3">
        <v>-9.4476744186046499E-2</v>
      </c>
      <c r="F44" s="3">
        <v>6.3909999999999995E-2</v>
      </c>
      <c r="N44" s="3">
        <v>1970</v>
      </c>
      <c r="O44">
        <f t="shared" si="3"/>
        <v>-8.2935061543342931E-2</v>
      </c>
      <c r="P44">
        <f t="shared" si="3"/>
        <v>0.11932375524710419</v>
      </c>
      <c r="Q44">
        <f t="shared" si="3"/>
        <v>3.8377442649957981E-2</v>
      </c>
      <c r="R44">
        <f t="shared" si="3"/>
        <v>-0.16808631765074517</v>
      </c>
    </row>
    <row r="45" spans="1:18" x14ac:dyDescent="0.55000000000000004">
      <c r="A45" s="3">
        <v>1971</v>
      </c>
      <c r="B45" s="3">
        <v>0.14221150298426499</v>
      </c>
      <c r="C45" s="3">
        <v>9.7868966197123E-2</v>
      </c>
      <c r="D45" s="3">
        <v>4.24489795918368E-2</v>
      </c>
      <c r="E45" s="3">
        <v>0.166934189406099</v>
      </c>
      <c r="F45" s="3">
        <v>4.3342570281124503E-2</v>
      </c>
      <c r="H45" t="s">
        <v>18</v>
      </c>
      <c r="N45" s="3">
        <v>1971</v>
      </c>
      <c r="O45">
        <f t="shared" si="3"/>
        <v>2.3664992385957859E-2</v>
      </c>
      <c r="P45">
        <f t="shared" si="3"/>
        <v>4.9645349610104195E-2</v>
      </c>
      <c r="Q45">
        <f t="shared" si="3"/>
        <v>-1.3290547900072155E-3</v>
      </c>
      <c r="R45">
        <f t="shared" si="3"/>
        <v>9.3324615941400318E-2</v>
      </c>
    </row>
    <row r="46" spans="1:18" x14ac:dyDescent="0.55000000000000004">
      <c r="A46" s="3">
        <v>1972</v>
      </c>
      <c r="B46" s="3">
        <v>0.187553629150749</v>
      </c>
      <c r="C46" s="3">
        <v>2.81844905044497E-2</v>
      </c>
      <c r="D46" s="3">
        <v>2.97572435395459E-2</v>
      </c>
      <c r="E46" s="3">
        <v>0.48784961027051799</v>
      </c>
      <c r="F46" s="3">
        <v>4.0618399999999999E-2</v>
      </c>
      <c r="H46" t="s">
        <v>1</v>
      </c>
      <c r="I46" s="8">
        <v>0.3</v>
      </c>
      <c r="N46" s="3">
        <v>1972</v>
      </c>
      <c r="O46">
        <f t="shared" si="3"/>
        <v>6.9007118552441862E-2</v>
      </c>
      <c r="P46">
        <f t="shared" si="3"/>
        <v>-2.0039126082569105E-2</v>
      </c>
      <c r="Q46">
        <f t="shared" si="3"/>
        <v>-1.4020790842298115E-2</v>
      </c>
      <c r="R46">
        <f t="shared" si="3"/>
        <v>0.41424003680581933</v>
      </c>
    </row>
    <row r="47" spans="1:18" x14ac:dyDescent="0.55000000000000004">
      <c r="A47" s="3">
        <v>1973</v>
      </c>
      <c r="B47" s="3">
        <v>-0.143080474375265</v>
      </c>
      <c r="C47" s="3">
        <v>3.6586646024150099E-2</v>
      </c>
      <c r="D47" s="3">
        <v>3.4220532319391601E-2</v>
      </c>
      <c r="E47" s="3">
        <v>0.72958397534668695</v>
      </c>
      <c r="F47" s="3">
        <v>7.0354435483871006E-2</v>
      </c>
      <c r="H47" t="s">
        <v>3</v>
      </c>
      <c r="I47" s="8">
        <v>0.3</v>
      </c>
      <c r="N47" s="3">
        <v>1973</v>
      </c>
      <c r="O47">
        <f t="shared" si="3"/>
        <v>-0.26162698497357212</v>
      </c>
      <c r="P47">
        <f t="shared" si="3"/>
        <v>-1.1636970562868706E-2</v>
      </c>
      <c r="Q47">
        <f t="shared" si="3"/>
        <v>-9.5575020624524137E-3</v>
      </c>
      <c r="R47">
        <f t="shared" si="3"/>
        <v>0.6559744018819883</v>
      </c>
    </row>
    <row r="48" spans="1:18" x14ac:dyDescent="0.55000000000000004">
      <c r="A48" s="3">
        <v>1974</v>
      </c>
      <c r="B48" s="3">
        <v>-0.25901785750897</v>
      </c>
      <c r="C48" s="3">
        <v>1.9886086932378599E-2</v>
      </c>
      <c r="D48" s="3">
        <v>0.10073529411764701</v>
      </c>
      <c r="E48" s="3">
        <v>0.66146993318485503</v>
      </c>
      <c r="F48" s="3">
        <v>7.8457831325301194E-2</v>
      </c>
      <c r="H48" t="s">
        <v>4</v>
      </c>
      <c r="I48" s="8">
        <v>0.26743163924616209</v>
      </c>
      <c r="N48" s="3">
        <v>1974</v>
      </c>
      <c r="O48">
        <f t="shared" si="3"/>
        <v>-0.37756436810727712</v>
      </c>
      <c r="P48">
        <f t="shared" si="3"/>
        <v>-2.8337529654640207E-2</v>
      </c>
      <c r="Q48">
        <f t="shared" si="3"/>
        <v>5.6957259735802991E-2</v>
      </c>
      <c r="R48">
        <f t="shared" si="3"/>
        <v>0.58786035972015638</v>
      </c>
    </row>
    <row r="49" spans="1:18" x14ac:dyDescent="0.55000000000000004">
      <c r="A49" s="3">
        <v>1975</v>
      </c>
      <c r="B49" s="3">
        <v>0.369951371061844</v>
      </c>
      <c r="C49" s="3">
        <v>3.6052536026033803E-2</v>
      </c>
      <c r="D49" s="3">
        <v>6.7737093749264302E-2</v>
      </c>
      <c r="E49" s="3">
        <v>-0.24798927613940999</v>
      </c>
      <c r="F49" s="3">
        <v>5.7863855421686698E-2</v>
      </c>
      <c r="H49" t="s">
        <v>5</v>
      </c>
      <c r="I49" s="8">
        <v>0.13256935972925968</v>
      </c>
      <c r="N49" s="3">
        <v>1975</v>
      </c>
      <c r="O49">
        <f t="shared" si="3"/>
        <v>0.25140486046353688</v>
      </c>
      <c r="P49">
        <f t="shared" si="3"/>
        <v>-1.2171080560985002E-2</v>
      </c>
      <c r="Q49">
        <f t="shared" si="3"/>
        <v>2.3959059367420286E-2</v>
      </c>
      <c r="R49">
        <f t="shared" si="3"/>
        <v>-0.32159884960410867</v>
      </c>
    </row>
    <row r="50" spans="1:18" x14ac:dyDescent="0.55000000000000004">
      <c r="A50" s="3">
        <v>1976</v>
      </c>
      <c r="B50" s="3">
        <v>0.23830999002106701</v>
      </c>
      <c r="C50" s="3">
        <v>0.15984560742909201</v>
      </c>
      <c r="D50" s="3">
        <v>8.1778348568406697E-2</v>
      </c>
      <c r="E50" s="3">
        <v>-4.0998217468805699E-2</v>
      </c>
      <c r="F50" s="3">
        <v>4.9765999999999998E-2</v>
      </c>
      <c r="I50">
        <f>SUM(I46:I49)</f>
        <v>1.0000009989754217</v>
      </c>
      <c r="N50" s="3">
        <v>1976</v>
      </c>
      <c r="O50">
        <f t="shared" si="3"/>
        <v>0.11976347942275987</v>
      </c>
      <c r="P50">
        <f t="shared" si="3"/>
        <v>0.11162199084207321</v>
      </c>
      <c r="Q50">
        <f t="shared" si="3"/>
        <v>3.8000314186562682E-2</v>
      </c>
      <c r="R50">
        <f t="shared" si="3"/>
        <v>-0.11460779093350437</v>
      </c>
    </row>
    <row r="51" spans="1:18" x14ac:dyDescent="0.55000000000000004">
      <c r="A51" s="3">
        <v>1977</v>
      </c>
      <c r="B51" s="3">
        <v>-6.9797040759352294E-2</v>
      </c>
      <c r="C51" s="3">
        <v>1.2899606071070401E-2</v>
      </c>
      <c r="D51" s="3">
        <v>0.146548413003247</v>
      </c>
      <c r="E51" s="3">
        <v>0.226394052044609</v>
      </c>
      <c r="F51" s="3">
        <v>5.2609638554216902E-2</v>
      </c>
      <c r="H51" t="s">
        <v>19</v>
      </c>
      <c r="N51" s="3">
        <v>1977</v>
      </c>
      <c r="O51">
        <f t="shared" si="3"/>
        <v>-0.18834355135765943</v>
      </c>
      <c r="P51">
        <f t="shared" si="3"/>
        <v>-3.5324010515948405E-2</v>
      </c>
      <c r="Q51">
        <f t="shared" si="3"/>
        <v>0.10277037862140298</v>
      </c>
      <c r="R51">
        <f t="shared" si="3"/>
        <v>0.15278447857991032</v>
      </c>
    </row>
    <row r="52" spans="1:18" x14ac:dyDescent="0.55000000000000004">
      <c r="A52" s="3">
        <v>1978</v>
      </c>
      <c r="B52" s="3">
        <v>6.50928391167193E-2</v>
      </c>
      <c r="C52" s="3">
        <v>-7.7758069075086504E-3</v>
      </c>
      <c r="D52" s="3">
        <v>0.15723596053112401</v>
      </c>
      <c r="E52" s="3">
        <v>0.37011215519854501</v>
      </c>
      <c r="F52" s="3">
        <v>7.1783064516128994E-2</v>
      </c>
      <c r="H52" t="s">
        <v>20</v>
      </c>
      <c r="I52" cm="1">
        <f t="array" ref="I52">MMULT(I6:L6,I46:I49)/I50</f>
        <v>7.1496972253750166E-2</v>
      </c>
      <c r="N52" s="3">
        <v>1978</v>
      </c>
      <c r="O52">
        <f t="shared" si="3"/>
        <v>-5.3453671481587833E-2</v>
      </c>
      <c r="P52">
        <f t="shared" si="3"/>
        <v>-5.5999423494527453E-2</v>
      </c>
      <c r="Q52">
        <f t="shared" si="3"/>
        <v>0.11345792614927999</v>
      </c>
      <c r="R52">
        <f t="shared" si="3"/>
        <v>0.29650258173384636</v>
      </c>
    </row>
    <row r="53" spans="1:18" x14ac:dyDescent="0.55000000000000004">
      <c r="A53" s="3">
        <v>1979</v>
      </c>
      <c r="B53" s="3">
        <v>0.185194901675164</v>
      </c>
      <c r="C53" s="3">
        <v>6.7072031247235502E-3</v>
      </c>
      <c r="D53" s="3">
        <v>0.13742466907023901</v>
      </c>
      <c r="E53" s="3">
        <v>1.2654867256637199</v>
      </c>
      <c r="F53" s="3">
        <v>0.100542741935484</v>
      </c>
      <c r="H53" t="s">
        <v>8</v>
      </c>
      <c r="I53" cm="1">
        <f t="array" ref="I53">MMULT(MMULT(TRANSPOSE(I46:I49),_xlfn.ANCHORARRAY(I27)), I46:I49)/(I50^2)</f>
        <v>5.1629353068500337E-3</v>
      </c>
      <c r="N53" s="3">
        <v>1979</v>
      </c>
      <c r="O53">
        <f t="shared" si="3"/>
        <v>6.6648391076856869E-2</v>
      </c>
      <c r="P53">
        <f t="shared" si="3"/>
        <v>-4.1516413462295253E-2</v>
      </c>
      <c r="Q53">
        <f t="shared" si="3"/>
        <v>9.3646634688394986E-2</v>
      </c>
      <c r="R53">
        <f t="shared" si="3"/>
        <v>1.1918771521990212</v>
      </c>
    </row>
    <row r="54" spans="1:18" x14ac:dyDescent="0.55000000000000004">
      <c r="A54" s="3">
        <v>1980</v>
      </c>
      <c r="B54" s="3">
        <v>0.31735245506762999</v>
      </c>
      <c r="C54" s="3">
        <v>-2.9897442519993999E-2</v>
      </c>
      <c r="D54" s="3">
        <v>7.3968672635987207E-2</v>
      </c>
      <c r="E54" s="3">
        <v>0.15185546875</v>
      </c>
      <c r="F54" s="3">
        <v>0.1139188</v>
      </c>
      <c r="H54" t="s">
        <v>21</v>
      </c>
      <c r="I54">
        <f>SQRT(I53)</f>
        <v>7.1853568504633328E-2</v>
      </c>
      <c r="N54" s="3">
        <v>1980</v>
      </c>
      <c r="O54">
        <f t="shared" si="3"/>
        <v>0.19880594446932287</v>
      </c>
      <c r="P54">
        <f t="shared" si="3"/>
        <v>-7.8121059107012808E-2</v>
      </c>
      <c r="Q54">
        <f t="shared" si="3"/>
        <v>3.0190638254143191E-2</v>
      </c>
      <c r="R54">
        <f t="shared" si="3"/>
        <v>7.824589528530132E-2</v>
      </c>
    </row>
    <row r="55" spans="1:18" x14ac:dyDescent="0.55000000000000004">
      <c r="A55" s="3">
        <v>1981</v>
      </c>
      <c r="B55" s="3">
        <v>-4.7023902474955803E-2</v>
      </c>
      <c r="C55" s="3">
        <v>8.19921533589235E-2</v>
      </c>
      <c r="D55" s="3">
        <v>5.0950062475763697E-2</v>
      </c>
      <c r="E55" s="3">
        <v>-0.32598558711318398</v>
      </c>
      <c r="F55" s="3">
        <v>0.14036184738955801</v>
      </c>
      <c r="H55" t="s">
        <v>22</v>
      </c>
      <c r="I55" s="9">
        <f>(I52 - I2)/I54</f>
        <v>0.519772544198433</v>
      </c>
      <c r="N55" s="3">
        <v>1981</v>
      </c>
      <c r="O55">
        <f t="shared" si="3"/>
        <v>-0.16557041307326292</v>
      </c>
      <c r="P55">
        <f t="shared" si="3"/>
        <v>3.3768536771904695E-2</v>
      </c>
      <c r="Q55">
        <f t="shared" si="3"/>
        <v>7.1720280939196815E-3</v>
      </c>
      <c r="R55">
        <f t="shared" si="3"/>
        <v>-0.39959516057788269</v>
      </c>
    </row>
    <row r="56" spans="1:18" x14ac:dyDescent="0.55000000000000004">
      <c r="A56" s="3">
        <v>1982</v>
      </c>
      <c r="B56" s="3">
        <v>0.20419055079559401</v>
      </c>
      <c r="C56" s="3">
        <v>0.32814549486295602</v>
      </c>
      <c r="D56" s="3">
        <v>5.6372096837011797E-3</v>
      </c>
      <c r="E56" s="3">
        <v>0.15622641509433999</v>
      </c>
      <c r="F56" s="3">
        <v>0.1109</v>
      </c>
      <c r="N56" s="3">
        <v>1982</v>
      </c>
      <c r="O56">
        <f t="shared" si="3"/>
        <v>8.5644040197286872E-2</v>
      </c>
      <c r="P56">
        <f t="shared" si="3"/>
        <v>0.27992187827593723</v>
      </c>
      <c r="Q56">
        <f t="shared" si="3"/>
        <v>-3.8140824698142839E-2</v>
      </c>
      <c r="R56">
        <f t="shared" si="3"/>
        <v>8.2616841629641308E-2</v>
      </c>
    </row>
    <row r="57" spans="1:18" x14ac:dyDescent="0.55000000000000004">
      <c r="A57" s="3">
        <v>1983</v>
      </c>
      <c r="B57" s="3">
        <v>0.22337155858930599</v>
      </c>
      <c r="C57" s="3">
        <v>3.2002094451429298E-2</v>
      </c>
      <c r="D57" s="3">
        <v>4.7494802071018E-2</v>
      </c>
      <c r="E57" s="3">
        <v>-0.16797214969538701</v>
      </c>
      <c r="F57" s="3">
        <v>8.9499999999999996E-2</v>
      </c>
      <c r="H57" s="11" t="s">
        <v>23</v>
      </c>
      <c r="N57" s="3">
        <v>1983</v>
      </c>
      <c r="O57">
        <f t="shared" si="3"/>
        <v>0.10482504799099886</v>
      </c>
      <c r="P57">
        <f t="shared" si="3"/>
        <v>-1.6221522135589507E-2</v>
      </c>
      <c r="Q57">
        <f t="shared" si="3"/>
        <v>3.7167676891739845E-3</v>
      </c>
      <c r="R57">
        <f t="shared" si="3"/>
        <v>-0.24158172316008569</v>
      </c>
    </row>
    <row r="58" spans="1:18" x14ac:dyDescent="0.55000000000000004">
      <c r="A58" s="3">
        <v>1984</v>
      </c>
      <c r="B58" s="3">
        <v>6.14614199963621E-2</v>
      </c>
      <c r="C58" s="3">
        <v>0.137333643441023</v>
      </c>
      <c r="D58" s="3">
        <v>4.6781349731454903E-2</v>
      </c>
      <c r="E58" s="3">
        <v>-0.193776150627615</v>
      </c>
      <c r="F58" s="3">
        <v>9.9199999999999997E-2</v>
      </c>
      <c r="H58" s="3" t="s">
        <v>24</v>
      </c>
      <c r="I58" s="3">
        <v>2</v>
      </c>
      <c r="J58" s="3">
        <v>3</v>
      </c>
      <c r="K58" s="3">
        <v>4</v>
      </c>
      <c r="L58" s="3">
        <v>5</v>
      </c>
      <c r="M58" s="3">
        <v>6</v>
      </c>
      <c r="N58" s="3">
        <v>1984</v>
      </c>
      <c r="O58">
        <f t="shared" si="3"/>
        <v>-5.7085090601945034E-2</v>
      </c>
      <c r="P58">
        <f t="shared" si="3"/>
        <v>8.9110026854004196E-2</v>
      </c>
      <c r="Q58">
        <f t="shared" si="3"/>
        <v>3.0033153496108883E-3</v>
      </c>
      <c r="R58">
        <f t="shared" si="3"/>
        <v>-0.26738572409231365</v>
      </c>
    </row>
    <row r="59" spans="1:18" x14ac:dyDescent="0.55000000000000004">
      <c r="A59" s="3">
        <v>1985</v>
      </c>
      <c r="B59" s="3">
        <v>0.31235149485768898</v>
      </c>
      <c r="C59" s="3">
        <v>0.25712488212606399</v>
      </c>
      <c r="D59" s="3">
        <v>7.4713712076145203E-2</v>
      </c>
      <c r="E59" s="3">
        <v>6.0006487187804103E-2</v>
      </c>
      <c r="F59" s="3">
        <v>7.7200000000000005E-2</v>
      </c>
      <c r="H59" t="s">
        <v>25</v>
      </c>
      <c r="I59" s="14">
        <f>($I$52 - $I$2) / (I58 * $I$53)</f>
        <v>3.6168874769588975</v>
      </c>
      <c r="J59" s="14">
        <f>($I$52 - $I$2) / (J58 * $I$53)</f>
        <v>2.4112583179725986</v>
      </c>
      <c r="K59" s="14">
        <f>($I$52 - $I$2) / (K58 * $I$53)</f>
        <v>1.8084437384794487</v>
      </c>
      <c r="L59" s="14">
        <f>($I$52 - $I$2) / (L58 * $I$53)</f>
        <v>1.4467549907835591</v>
      </c>
      <c r="M59" s="14">
        <f>($I$52 - $I$2) / (M58 * $I$53)</f>
        <v>1.2056291589862993</v>
      </c>
      <c r="N59" s="3">
        <v>1985</v>
      </c>
      <c r="O59">
        <f t="shared" si="3"/>
        <v>0.19380498425938186</v>
      </c>
      <c r="P59">
        <f t="shared" si="3"/>
        <v>0.2089012655390452</v>
      </c>
      <c r="Q59">
        <f t="shared" si="3"/>
        <v>3.0935677694301188E-2</v>
      </c>
      <c r="R59">
        <f t="shared" si="3"/>
        <v>-1.3603086276894577E-2</v>
      </c>
    </row>
    <row r="60" spans="1:18" x14ac:dyDescent="0.55000000000000004">
      <c r="A60" s="3">
        <v>1986</v>
      </c>
      <c r="B60" s="3">
        <v>0.18494578758046201</v>
      </c>
      <c r="C60" s="3">
        <v>0.24284215141767601</v>
      </c>
      <c r="D60" s="3">
        <v>9.6123575098164799E-2</v>
      </c>
      <c r="E60" s="3">
        <v>0.189565483476132</v>
      </c>
      <c r="F60" s="3">
        <v>6.1499999999999999E-2</v>
      </c>
      <c r="H60" t="s">
        <v>26</v>
      </c>
      <c r="I60" s="14">
        <f>1-I59</f>
        <v>-2.6168874769588975</v>
      </c>
      <c r="J60" s="14">
        <f>1-J59</f>
        <v>-1.4112583179725986</v>
      </c>
      <c r="K60" s="14">
        <f>1-K59</f>
        <v>-0.80844373847944873</v>
      </c>
      <c r="L60" s="14">
        <f>1-L59</f>
        <v>-0.44675499078355907</v>
      </c>
      <c r="M60" s="14">
        <f>1-M59</f>
        <v>-0.2056291589862993</v>
      </c>
      <c r="N60" s="3">
        <v>1986</v>
      </c>
      <c r="O60">
        <f t="shared" si="3"/>
        <v>6.6399276982154878E-2</v>
      </c>
      <c r="P60">
        <f t="shared" si="3"/>
        <v>0.19461853483065722</v>
      </c>
      <c r="Q60">
        <f t="shared" si="3"/>
        <v>5.2345540716320783E-2</v>
      </c>
      <c r="R60">
        <f t="shared" si="3"/>
        <v>0.11595591001143332</v>
      </c>
    </row>
    <row r="61" spans="1:18" x14ac:dyDescent="0.55000000000000004">
      <c r="A61" s="3">
        <v>1987</v>
      </c>
      <c r="B61" s="3">
        <v>5.8127216418218698E-2</v>
      </c>
      <c r="C61" s="3">
        <v>-4.96050893792623E-2</v>
      </c>
      <c r="D61" s="3">
        <v>7.8493877035726203E-2</v>
      </c>
      <c r="E61" s="3">
        <v>0.24527331189710599</v>
      </c>
      <c r="F61" s="3">
        <v>5.96E-2</v>
      </c>
      <c r="H61" s="3"/>
      <c r="N61" s="3">
        <v>1987</v>
      </c>
      <c r="O61">
        <f t="shared" si="3"/>
        <v>-6.0419294180088436E-2</v>
      </c>
      <c r="P61">
        <f t="shared" si="3"/>
        <v>-9.7828705966281099E-2</v>
      </c>
      <c r="Q61">
        <f t="shared" si="3"/>
        <v>3.4715842653882188E-2</v>
      </c>
      <c r="R61">
        <f t="shared" si="3"/>
        <v>0.17166373843240731</v>
      </c>
    </row>
    <row r="62" spans="1:18" x14ac:dyDescent="0.55000000000000004">
      <c r="A62" s="3">
        <v>1988</v>
      </c>
      <c r="B62" s="3">
        <v>0.16537192812044699</v>
      </c>
      <c r="C62" s="3">
        <v>8.2235958434841702E-2</v>
      </c>
      <c r="D62" s="3">
        <v>7.2210353808786806E-2</v>
      </c>
      <c r="E62" s="3">
        <v>-0.15255112580045499</v>
      </c>
      <c r="F62" s="3">
        <v>6.8900000000000003E-2</v>
      </c>
      <c r="H62" s="13" t="s">
        <v>27</v>
      </c>
      <c r="N62" s="3">
        <v>1988</v>
      </c>
      <c r="O62">
        <f t="shared" si="3"/>
        <v>4.6825417522139853E-2</v>
      </c>
      <c r="P62">
        <f t="shared" si="3"/>
        <v>3.4012341847822897E-2</v>
      </c>
      <c r="Q62">
        <f t="shared" si="3"/>
        <v>2.8432319426942791E-2</v>
      </c>
      <c r="R62">
        <f t="shared" si="3"/>
        <v>-0.22616069926515367</v>
      </c>
    </row>
    <row r="63" spans="1:18" x14ac:dyDescent="0.55000000000000004">
      <c r="A63" s="3">
        <v>1989</v>
      </c>
      <c r="B63" s="3">
        <v>0.31475183638196702</v>
      </c>
      <c r="C63" s="3">
        <v>0.17693647159446199</v>
      </c>
      <c r="D63" s="3">
        <v>4.3942847005199501E-2</v>
      </c>
      <c r="E63" s="3">
        <v>-2.8397318708104798E-2</v>
      </c>
      <c r="F63" s="3">
        <v>8.3900000000000002E-2</v>
      </c>
      <c r="H63" s="3" t="s">
        <v>24</v>
      </c>
      <c r="I63" s="3">
        <v>2</v>
      </c>
      <c r="J63" s="3">
        <v>3</v>
      </c>
      <c r="K63" s="3">
        <v>4</v>
      </c>
      <c r="L63" s="3">
        <v>5</v>
      </c>
      <c r="M63" s="3">
        <v>6</v>
      </c>
      <c r="N63" s="3">
        <v>1989</v>
      </c>
      <c r="O63">
        <f t="shared" si="3"/>
        <v>0.1962053257836599</v>
      </c>
      <c r="P63">
        <f t="shared" si="3"/>
        <v>0.12871285500744317</v>
      </c>
      <c r="Q63">
        <f t="shared" si="3"/>
        <v>1.6481262335548558E-4</v>
      </c>
      <c r="R63">
        <f t="shared" si="3"/>
        <v>-0.10200689217280348</v>
      </c>
    </row>
    <row r="64" spans="1:18" x14ac:dyDescent="0.55000000000000004">
      <c r="A64" s="3">
        <v>1990</v>
      </c>
      <c r="B64" s="3">
        <v>-3.0644516129032101E-2</v>
      </c>
      <c r="C64" s="3">
        <v>6.2353753335533398E-2</v>
      </c>
      <c r="D64" s="3">
        <v>-6.8630142358537798E-3</v>
      </c>
      <c r="E64" s="3">
        <v>-3.1108881083793401E-2</v>
      </c>
      <c r="F64" s="3">
        <v>7.7499999999999999E-2</v>
      </c>
      <c r="H64" t="s">
        <v>1</v>
      </c>
      <c r="I64" s="14">
        <f>I$59*$I46/$I$50</f>
        <v>1.0850651591342442</v>
      </c>
      <c r="J64" s="14">
        <f t="shared" ref="J64:M64" si="4">J$59*$I46/$I$50</f>
        <v>0.72337677275616286</v>
      </c>
      <c r="K64" s="14">
        <f t="shared" si="4"/>
        <v>0.54253257956712209</v>
      </c>
      <c r="L64" s="14">
        <f t="shared" si="4"/>
        <v>0.43402606365369772</v>
      </c>
      <c r="M64" s="14">
        <f t="shared" si="4"/>
        <v>0.36168838637808143</v>
      </c>
      <c r="N64" s="3">
        <v>1990</v>
      </c>
      <c r="O64">
        <f t="shared" si="3"/>
        <v>-0.14919102672733925</v>
      </c>
      <c r="P64">
        <f t="shared" si="3"/>
        <v>1.4130136748514592E-2</v>
      </c>
      <c r="Q64">
        <f t="shared" si="3"/>
        <v>-5.0641048617697797E-2</v>
      </c>
      <c r="R64">
        <f t="shared" si="3"/>
        <v>-0.10471845454849207</v>
      </c>
    </row>
    <row r="65" spans="1:18" x14ac:dyDescent="0.55000000000000004">
      <c r="A65" s="3">
        <v>1991</v>
      </c>
      <c r="B65" s="3">
        <v>0.30234843134879802</v>
      </c>
      <c r="C65" s="3">
        <v>0.150045100195173</v>
      </c>
      <c r="D65" s="3">
        <v>-1.68483125361973E-3</v>
      </c>
      <c r="E65" s="3">
        <v>-8.5577421025375494E-2</v>
      </c>
      <c r="F65" s="3">
        <v>5.5399999999999998E-2</v>
      </c>
      <c r="H65" t="s">
        <v>3</v>
      </c>
      <c r="I65" s="14">
        <f t="shared" ref="I65:M67" si="5">I$59*$I47/$I$50</f>
        <v>1.0850651591342442</v>
      </c>
      <c r="J65" s="14">
        <f t="shared" si="5"/>
        <v>0.72337677275616286</v>
      </c>
      <c r="K65" s="14">
        <f t="shared" si="5"/>
        <v>0.54253257956712209</v>
      </c>
      <c r="L65" s="14">
        <f t="shared" si="5"/>
        <v>0.43402606365369772</v>
      </c>
      <c r="M65" s="14">
        <f t="shared" si="5"/>
        <v>0.36168838637808143</v>
      </c>
      <c r="N65" s="3">
        <v>1991</v>
      </c>
      <c r="O65">
        <f t="shared" si="3"/>
        <v>0.1838019207504909</v>
      </c>
      <c r="P65">
        <f t="shared" si="3"/>
        <v>0.1018214836081542</v>
      </c>
      <c r="Q65">
        <f t="shared" si="3"/>
        <v>-4.5462865635463742E-2</v>
      </c>
      <c r="R65">
        <f t="shared" si="3"/>
        <v>-0.15918699449007417</v>
      </c>
    </row>
    <row r="66" spans="1:18" x14ac:dyDescent="0.55000000000000004">
      <c r="A66" s="3">
        <v>1992</v>
      </c>
      <c r="B66" s="3">
        <v>7.4937279723800598E-2</v>
      </c>
      <c r="C66" s="3">
        <v>9.3616373162079394E-2</v>
      </c>
      <c r="D66" s="3">
        <v>8.1746743315227501E-3</v>
      </c>
      <c r="E66" s="3">
        <v>-5.7341073198357698E-2</v>
      </c>
      <c r="F66" s="3">
        <v>3.5099999999999999E-2</v>
      </c>
      <c r="H66" t="s">
        <v>4</v>
      </c>
      <c r="I66" s="14">
        <f t="shared" si="5"/>
        <v>0.96726918065389567</v>
      </c>
      <c r="J66" s="14">
        <f t="shared" si="5"/>
        <v>0.64484612043593048</v>
      </c>
      <c r="K66" s="14">
        <f t="shared" si="5"/>
        <v>0.48363459032694783</v>
      </c>
      <c r="L66" s="14">
        <f t="shared" si="5"/>
        <v>0.38690767226155826</v>
      </c>
      <c r="M66" s="14">
        <f t="shared" si="5"/>
        <v>0.32242306021796524</v>
      </c>
      <c r="N66" s="3">
        <v>1992</v>
      </c>
      <c r="O66">
        <f t="shared" ref="O66:R99" si="6">B66-I$6</f>
        <v>-4.3609230874506535E-2</v>
      </c>
      <c r="P66">
        <f t="shared" si="6"/>
        <v>4.5392756575060589E-2</v>
      </c>
      <c r="Q66">
        <f t="shared" si="6"/>
        <v>-3.5603360050321262E-2</v>
      </c>
      <c r="R66">
        <f t="shared" si="6"/>
        <v>-0.13095064666305639</v>
      </c>
    </row>
    <row r="67" spans="1:18" x14ac:dyDescent="0.55000000000000004">
      <c r="A67" s="3">
        <v>1993</v>
      </c>
      <c r="B67" s="3">
        <v>9.96705147919488E-2</v>
      </c>
      <c r="C67" s="3">
        <v>0.14210957589263101</v>
      </c>
      <c r="D67" s="3">
        <v>2.15657041222026E-2</v>
      </c>
      <c r="E67" s="3">
        <v>0.17677981375788501</v>
      </c>
      <c r="F67" s="3">
        <v>3.0700000000000002E-2</v>
      </c>
      <c r="H67" t="s">
        <v>5</v>
      </c>
      <c r="I67" s="14">
        <f t="shared" si="5"/>
        <v>0.47948797803651344</v>
      </c>
      <c r="J67" s="14">
        <f t="shared" si="5"/>
        <v>0.31965865202434235</v>
      </c>
      <c r="K67" s="14">
        <f t="shared" si="5"/>
        <v>0.23974398901825672</v>
      </c>
      <c r="L67" s="14">
        <f t="shared" si="5"/>
        <v>0.19179519121460539</v>
      </c>
      <c r="M67" s="14">
        <f t="shared" si="5"/>
        <v>0.15982932601217117</v>
      </c>
      <c r="N67" s="3">
        <v>1993</v>
      </c>
      <c r="O67">
        <f t="shared" si="6"/>
        <v>-1.8875995806358334E-2</v>
      </c>
      <c r="P67">
        <f t="shared" si="6"/>
        <v>9.3885959305612207E-2</v>
      </c>
      <c r="Q67">
        <f t="shared" si="6"/>
        <v>-2.2212330259641415E-2</v>
      </c>
      <c r="R67">
        <f t="shared" si="6"/>
        <v>0.10317024029318633</v>
      </c>
    </row>
    <row r="68" spans="1:18" x14ac:dyDescent="0.55000000000000004">
      <c r="A68" s="3">
        <v>1994</v>
      </c>
      <c r="B68" s="3">
        <v>1.3259206774573901E-2</v>
      </c>
      <c r="C68" s="3">
        <v>-8.0366555509985907E-2</v>
      </c>
      <c r="D68" s="3">
        <v>2.5155863940701201E-2</v>
      </c>
      <c r="E68" s="3">
        <v>-2.1697511167836601E-2</v>
      </c>
      <c r="F68" s="3">
        <v>4.3700000000000003E-2</v>
      </c>
      <c r="H68" t="s">
        <v>26</v>
      </c>
      <c r="I68" s="14">
        <f>I60</f>
        <v>-2.6168874769588975</v>
      </c>
      <c r="J68" s="14">
        <f t="shared" ref="J68:M68" si="7">J60</f>
        <v>-1.4112583179725986</v>
      </c>
      <c r="K68" s="14">
        <f t="shared" si="7"/>
        <v>-0.80844373847944873</v>
      </c>
      <c r="L68" s="14">
        <f t="shared" si="7"/>
        <v>-0.44675499078355907</v>
      </c>
      <c r="M68" s="14">
        <f t="shared" si="7"/>
        <v>-0.2056291589862993</v>
      </c>
      <c r="N68" s="3">
        <v>1994</v>
      </c>
      <c r="O68">
        <f t="shared" si="6"/>
        <v>-0.10528730382373323</v>
      </c>
      <c r="P68">
        <f t="shared" si="6"/>
        <v>-0.12859017209700471</v>
      </c>
      <c r="Q68">
        <f t="shared" si="6"/>
        <v>-1.8622170441142814E-2</v>
      </c>
      <c r="R68">
        <f t="shared" si="6"/>
        <v>-9.5307084632535288E-2</v>
      </c>
    </row>
    <row r="69" spans="1:18" x14ac:dyDescent="0.55000000000000004">
      <c r="A69" s="3">
        <v>1995</v>
      </c>
      <c r="B69" s="3">
        <v>0.37195198902606302</v>
      </c>
      <c r="C69" s="3">
        <v>0.23480780112538899</v>
      </c>
      <c r="D69" s="3">
        <v>1.7920027972726502E-2</v>
      </c>
      <c r="E69" s="3">
        <v>9.7847358121330198E-3</v>
      </c>
      <c r="F69" s="3">
        <v>5.6599999999999998E-2</v>
      </c>
      <c r="H69" s="3" t="s">
        <v>28</v>
      </c>
      <c r="I69" s="3">
        <f>SUM(I64:I68)</f>
        <v>1</v>
      </c>
      <c r="J69" s="3">
        <f t="shared" ref="J69:M69" si="8">SUM(J64:J68)</f>
        <v>1</v>
      </c>
      <c r="K69" s="3">
        <f t="shared" si="8"/>
        <v>1</v>
      </c>
      <c r="L69" s="3">
        <f t="shared" si="8"/>
        <v>1</v>
      </c>
      <c r="M69" s="3">
        <f t="shared" si="8"/>
        <v>1</v>
      </c>
      <c r="N69" s="3">
        <v>1995</v>
      </c>
      <c r="O69">
        <f t="shared" si="6"/>
        <v>0.2534054784277559</v>
      </c>
      <c r="P69">
        <f t="shared" si="6"/>
        <v>0.18658418453837017</v>
      </c>
      <c r="Q69">
        <f t="shared" si="6"/>
        <v>-2.5858006409117514E-2</v>
      </c>
      <c r="R69">
        <f t="shared" si="6"/>
        <v>-6.3824837652565664E-2</v>
      </c>
    </row>
    <row r="70" spans="1:18" x14ac:dyDescent="0.55000000000000004">
      <c r="A70" s="3">
        <v>1996</v>
      </c>
      <c r="B70" s="3">
        <v>0.226809660188658</v>
      </c>
      <c r="C70" s="3">
        <v>1.42860779340184E-2</v>
      </c>
      <c r="D70" s="3">
        <v>2.4253800007359501E-2</v>
      </c>
      <c r="E70" s="3">
        <v>-4.5865633074935401E-2</v>
      </c>
      <c r="F70" s="3">
        <v>5.1499999999999997E-2</v>
      </c>
      <c r="H70" s="3"/>
      <c r="N70" s="3">
        <v>1996</v>
      </c>
      <c r="O70">
        <f t="shared" si="6"/>
        <v>0.10826314959035087</v>
      </c>
      <c r="P70">
        <f t="shared" si="6"/>
        <v>-3.3937538653000407E-2</v>
      </c>
      <c r="Q70">
        <f t="shared" si="6"/>
        <v>-1.9524234374484514E-2</v>
      </c>
      <c r="R70">
        <f t="shared" si="6"/>
        <v>-0.11947520653963409</v>
      </c>
    </row>
    <row r="71" spans="1:18" x14ac:dyDescent="0.55000000000000004">
      <c r="A71" s="3">
        <v>1997</v>
      </c>
      <c r="B71" s="3">
        <v>0.33103653103653102</v>
      </c>
      <c r="C71" s="3">
        <v>9.9391302729775297E-2</v>
      </c>
      <c r="D71" s="3">
        <v>4.0220385674931303E-2</v>
      </c>
      <c r="E71" s="3">
        <v>-0.21408259986459</v>
      </c>
      <c r="F71" s="3">
        <v>5.1999999999999998E-2</v>
      </c>
      <c r="H71" s="3"/>
      <c r="N71" s="3">
        <v>1997</v>
      </c>
      <c r="O71">
        <f t="shared" si="6"/>
        <v>0.2124900204382239</v>
      </c>
      <c r="P71">
        <f t="shared" si="6"/>
        <v>5.1167686142756491E-2</v>
      </c>
      <c r="Q71">
        <f t="shared" si="6"/>
        <v>-3.5576487069127125E-3</v>
      </c>
      <c r="R71">
        <f t="shared" si="6"/>
        <v>-0.28769217332928865</v>
      </c>
    </row>
    <row r="72" spans="1:18" x14ac:dyDescent="0.55000000000000004">
      <c r="A72" s="3">
        <v>1998</v>
      </c>
      <c r="B72" s="3">
        <v>0.28337953278443601</v>
      </c>
      <c r="C72" s="3">
        <v>0.14921431922606199</v>
      </c>
      <c r="D72" s="3">
        <v>6.4422899778924195E-2</v>
      </c>
      <c r="E72" s="3">
        <v>-8.2701585113713599E-3</v>
      </c>
      <c r="F72" s="3">
        <v>4.9099999999999998E-2</v>
      </c>
      <c r="H72" s="3"/>
      <c r="N72" s="3">
        <v>1998</v>
      </c>
      <c r="O72">
        <f t="shared" si="6"/>
        <v>0.16483302218612889</v>
      </c>
      <c r="P72">
        <f t="shared" si="6"/>
        <v>0.10099070263904318</v>
      </c>
      <c r="Q72">
        <f t="shared" si="6"/>
        <v>2.064486539708018E-2</v>
      </c>
      <c r="R72">
        <f t="shared" si="6"/>
        <v>-8.1879731976070041E-2</v>
      </c>
    </row>
    <row r="73" spans="1:18" x14ac:dyDescent="0.55000000000000004">
      <c r="A73" s="3">
        <v>1999</v>
      </c>
      <c r="B73" s="3">
        <v>0.208853509920845</v>
      </c>
      <c r="C73" s="3">
        <v>-8.2542147962685802E-2</v>
      </c>
      <c r="D73" s="3">
        <v>7.6793267202493604E-2</v>
      </c>
      <c r="E73" s="3">
        <v>8.5128561501042199E-3</v>
      </c>
      <c r="F73" s="3">
        <v>4.7800000000000002E-2</v>
      </c>
      <c r="H73" s="3"/>
      <c r="N73" s="3">
        <v>1999</v>
      </c>
      <c r="O73">
        <f t="shared" si="6"/>
        <v>9.030699932253787E-2</v>
      </c>
      <c r="P73">
        <f t="shared" si="6"/>
        <v>-0.13076576454970462</v>
      </c>
      <c r="Q73">
        <f t="shared" si="6"/>
        <v>3.3015232820649588E-2</v>
      </c>
      <c r="R73">
        <f t="shared" si="6"/>
        <v>-6.509671731459446E-2</v>
      </c>
    </row>
    <row r="74" spans="1:18" x14ac:dyDescent="0.55000000000000004">
      <c r="A74" s="3">
        <v>2000</v>
      </c>
      <c r="B74" s="3">
        <v>-9.0318189552492795E-2</v>
      </c>
      <c r="C74" s="3">
        <v>0.16655267125397499</v>
      </c>
      <c r="D74" s="3">
        <v>9.29255992445399E-2</v>
      </c>
      <c r="E74" s="3">
        <v>-5.4435831180017297E-2</v>
      </c>
      <c r="F74" s="3">
        <v>0.06</v>
      </c>
      <c r="N74" s="3">
        <v>2000</v>
      </c>
      <c r="O74">
        <f t="shared" si="6"/>
        <v>-0.20886470015079994</v>
      </c>
      <c r="P74">
        <f t="shared" si="6"/>
        <v>0.11832905466695619</v>
      </c>
      <c r="Q74">
        <f t="shared" si="6"/>
        <v>4.9147564862695885E-2</v>
      </c>
      <c r="R74">
        <f t="shared" si="6"/>
        <v>-0.12804540464471598</v>
      </c>
    </row>
    <row r="75" spans="1:18" x14ac:dyDescent="0.55000000000000004">
      <c r="A75" s="3">
        <v>2001</v>
      </c>
      <c r="B75" s="3">
        <v>-0.118497591420002</v>
      </c>
      <c r="C75" s="3">
        <v>5.5721811892492597E-2</v>
      </c>
      <c r="D75" s="3">
        <v>6.6760423560555907E-2</v>
      </c>
      <c r="E75" s="3">
        <v>7.4694844233922399E-3</v>
      </c>
      <c r="F75" s="3">
        <v>3.4799999999999998E-2</v>
      </c>
      <c r="N75" s="3">
        <v>2001</v>
      </c>
      <c r="O75">
        <f t="shared" si="6"/>
        <v>-0.23704410201830914</v>
      </c>
      <c r="P75">
        <f t="shared" si="6"/>
        <v>7.4981953054737913E-3</v>
      </c>
      <c r="Q75">
        <f t="shared" si="6"/>
        <v>2.2982389178711891E-2</v>
      </c>
      <c r="R75">
        <f t="shared" si="6"/>
        <v>-6.6140089041306444E-2</v>
      </c>
    </row>
    <row r="76" spans="1:18" x14ac:dyDescent="0.55000000000000004">
      <c r="A76" s="3">
        <v>2002</v>
      </c>
      <c r="B76" s="3">
        <v>-0.21966047957912699</v>
      </c>
      <c r="C76" s="3">
        <v>0.15116400378109299</v>
      </c>
      <c r="D76" s="3">
        <v>9.5609840161983595E-2</v>
      </c>
      <c r="E76" s="3">
        <v>0.25569620253164599</v>
      </c>
      <c r="F76" s="3">
        <v>1.6400000000000001E-2</v>
      </c>
      <c r="N76" s="3">
        <v>2002</v>
      </c>
      <c r="O76">
        <f t="shared" si="6"/>
        <v>-0.33820699017743411</v>
      </c>
      <c r="P76">
        <f t="shared" si="6"/>
        <v>0.10294038719407418</v>
      </c>
      <c r="Q76">
        <f t="shared" si="6"/>
        <v>5.183180578013958E-2</v>
      </c>
      <c r="R76">
        <f t="shared" si="6"/>
        <v>0.18208662906694731</v>
      </c>
    </row>
    <row r="77" spans="1:18" x14ac:dyDescent="0.55000000000000004">
      <c r="A77" s="3">
        <v>2003</v>
      </c>
      <c r="B77" s="3">
        <v>0.28355800050010199</v>
      </c>
      <c r="C77" s="3">
        <v>3.7531858817758498E-3</v>
      </c>
      <c r="D77" s="3">
        <v>9.8135287964704193E-2</v>
      </c>
      <c r="E77" s="3">
        <v>0.198876728110599</v>
      </c>
      <c r="F77" s="3">
        <v>1.03E-2</v>
      </c>
      <c r="N77" s="3">
        <v>2003</v>
      </c>
      <c r="O77">
        <f t="shared" si="6"/>
        <v>0.16501148990179487</v>
      </c>
      <c r="P77">
        <f t="shared" si="6"/>
        <v>-4.4470430705242953E-2</v>
      </c>
      <c r="Q77">
        <f t="shared" si="6"/>
        <v>5.4357253582860178E-2</v>
      </c>
      <c r="R77">
        <f t="shared" si="6"/>
        <v>0.12526715464590032</v>
      </c>
    </row>
    <row r="78" spans="1:18" x14ac:dyDescent="0.55000000000000004">
      <c r="A78" s="3">
        <v>2004</v>
      </c>
      <c r="B78" s="3">
        <v>0.107427759440962</v>
      </c>
      <c r="C78" s="3">
        <v>4.4906837022745498E-2</v>
      </c>
      <c r="D78" s="3">
        <v>0.13638284310566001</v>
      </c>
      <c r="E78" s="3">
        <v>4.6486486486486497E-2</v>
      </c>
      <c r="F78" s="3">
        <v>1.4E-2</v>
      </c>
      <c r="N78" s="3">
        <v>2004</v>
      </c>
      <c r="O78">
        <f t="shared" si="6"/>
        <v>-1.1118751157345133E-2</v>
      </c>
      <c r="P78">
        <f t="shared" si="6"/>
        <v>-3.3167795642733075E-3</v>
      </c>
      <c r="Q78">
        <f t="shared" si="6"/>
        <v>9.260480872381599E-2</v>
      </c>
      <c r="R78">
        <f t="shared" si="6"/>
        <v>-2.7123086978212183E-2</v>
      </c>
    </row>
    <row r="79" spans="1:18" x14ac:dyDescent="0.55000000000000004">
      <c r="A79" s="3">
        <v>2005</v>
      </c>
      <c r="B79" s="3">
        <v>4.83447752326885E-2</v>
      </c>
      <c r="C79" s="3">
        <v>2.8675329597779499E-2</v>
      </c>
      <c r="D79" s="3">
        <v>0.135096299284065</v>
      </c>
      <c r="E79" s="3">
        <v>0.17768595041322299</v>
      </c>
      <c r="F79" s="3">
        <v>3.2199999999999999E-2</v>
      </c>
      <c r="N79" s="3">
        <v>2005</v>
      </c>
      <c r="O79">
        <f t="shared" si="6"/>
        <v>-7.0201735365618634E-2</v>
      </c>
      <c r="P79">
        <f t="shared" si="6"/>
        <v>-1.9548286989239307E-2</v>
      </c>
      <c r="Q79">
        <f t="shared" si="6"/>
        <v>9.1318264902220975E-2</v>
      </c>
      <c r="R79">
        <f t="shared" si="6"/>
        <v>0.10407637694852431</v>
      </c>
    </row>
    <row r="80" spans="1:18" x14ac:dyDescent="0.55000000000000004">
      <c r="A80" s="3">
        <v>2006</v>
      </c>
      <c r="B80" s="3">
        <v>0.156125579793157</v>
      </c>
      <c r="C80" s="3">
        <v>1.96100124175684E-2</v>
      </c>
      <c r="D80" s="3">
        <v>1.73284917938126E-2</v>
      </c>
      <c r="E80" s="3">
        <v>0.23196881091617899</v>
      </c>
      <c r="F80" s="3">
        <v>4.8500000000000001E-2</v>
      </c>
      <c r="N80" s="3">
        <v>2006</v>
      </c>
      <c r="O80">
        <f t="shared" si="6"/>
        <v>3.7579069194849865E-2</v>
      </c>
      <c r="P80">
        <f t="shared" si="6"/>
        <v>-2.8613604169450406E-2</v>
      </c>
      <c r="Q80">
        <f t="shared" si="6"/>
        <v>-2.6449542588031415E-2</v>
      </c>
      <c r="R80">
        <f t="shared" si="6"/>
        <v>0.15835923745148031</v>
      </c>
    </row>
    <row r="81" spans="1:18" x14ac:dyDescent="0.55000000000000004">
      <c r="A81" s="3">
        <v>2007</v>
      </c>
      <c r="B81" s="3">
        <v>5.4847352464217701E-2</v>
      </c>
      <c r="C81" s="3">
        <v>0.102099219300128</v>
      </c>
      <c r="D81" s="3">
        <v>-5.3992544848255601E-2</v>
      </c>
      <c r="E81" s="3">
        <v>0.319224683544304</v>
      </c>
      <c r="F81" s="3">
        <v>4.48E-2</v>
      </c>
      <c r="N81" s="3">
        <v>2007</v>
      </c>
      <c r="O81">
        <f t="shared" si="6"/>
        <v>-6.369915813408944E-2</v>
      </c>
      <c r="P81">
        <f t="shared" si="6"/>
        <v>5.3875602713109191E-2</v>
      </c>
      <c r="Q81">
        <f t="shared" si="6"/>
        <v>-9.7770579230099616E-2</v>
      </c>
      <c r="R81">
        <f t="shared" si="6"/>
        <v>0.24561511007960532</v>
      </c>
    </row>
    <row r="82" spans="1:18" x14ac:dyDescent="0.55000000000000004">
      <c r="A82" s="3">
        <v>2008</v>
      </c>
      <c r="B82" s="3">
        <v>-0.36552344111798202</v>
      </c>
      <c r="C82" s="3">
        <v>0.20101279926977</v>
      </c>
      <c r="D82" s="3">
        <v>-0.119952000738451</v>
      </c>
      <c r="E82" s="3">
        <v>4.3178410794602697E-2</v>
      </c>
      <c r="F82" s="3">
        <v>1.4E-2</v>
      </c>
      <c r="N82" s="3">
        <v>2008</v>
      </c>
      <c r="O82">
        <f t="shared" si="6"/>
        <v>-0.48406995171628914</v>
      </c>
      <c r="P82">
        <f t="shared" si="6"/>
        <v>0.15278918268275121</v>
      </c>
      <c r="Q82">
        <f t="shared" si="6"/>
        <v>-0.16373003512029502</v>
      </c>
      <c r="R82">
        <f t="shared" si="6"/>
        <v>-3.0431162670095983E-2</v>
      </c>
    </row>
    <row r="83" spans="1:18" x14ac:dyDescent="0.55000000000000004">
      <c r="A83" s="3">
        <v>2009</v>
      </c>
      <c r="B83" s="3">
        <v>0.25935233877663999</v>
      </c>
      <c r="C83" s="3">
        <v>-0.11116695313259201</v>
      </c>
      <c r="D83" s="3">
        <v>-3.8539700020977702E-2</v>
      </c>
      <c r="E83" s="3">
        <v>0.250359298649037</v>
      </c>
      <c r="F83" s="3">
        <v>1.5E-3</v>
      </c>
      <c r="N83" s="3">
        <v>2009</v>
      </c>
      <c r="O83">
        <f t="shared" si="6"/>
        <v>0.14080582817833287</v>
      </c>
      <c r="P83">
        <f t="shared" si="6"/>
        <v>-0.1593905697196108</v>
      </c>
      <c r="Q83">
        <f t="shared" si="6"/>
        <v>-8.2317734402821724E-2</v>
      </c>
      <c r="R83">
        <f t="shared" si="6"/>
        <v>0.17674972518433832</v>
      </c>
    </row>
    <row r="84" spans="1:18" x14ac:dyDescent="0.55000000000000004">
      <c r="A84" s="3">
        <v>2010</v>
      </c>
      <c r="B84" s="3">
        <v>0.148210922787194</v>
      </c>
      <c r="C84" s="3">
        <v>8.4629338803557705E-2</v>
      </c>
      <c r="D84" s="3">
        <v>-4.11754679030377E-2</v>
      </c>
      <c r="E84" s="3">
        <v>0.29241379310344801</v>
      </c>
      <c r="F84" s="3">
        <v>1.4E-3</v>
      </c>
      <c r="N84" s="3">
        <v>2010</v>
      </c>
      <c r="O84">
        <f t="shared" si="6"/>
        <v>2.9664412188886866E-2</v>
      </c>
      <c r="P84">
        <f t="shared" si="6"/>
        <v>3.6405722216538899E-2</v>
      </c>
      <c r="Q84">
        <f t="shared" si="6"/>
        <v>-8.4953502284881716E-2</v>
      </c>
      <c r="R84">
        <f t="shared" si="6"/>
        <v>0.21880421963874933</v>
      </c>
    </row>
    <row r="85" spans="1:18" x14ac:dyDescent="0.55000000000000004">
      <c r="A85" s="3">
        <v>2011</v>
      </c>
      <c r="B85" s="3">
        <v>2.09837473362805E-2</v>
      </c>
      <c r="C85" s="3">
        <v>0.16035334999461401</v>
      </c>
      <c r="D85" s="3">
        <v>-3.8854834810063597E-2</v>
      </c>
      <c r="E85" s="3">
        <v>0.120241906794735</v>
      </c>
      <c r="F85" s="3">
        <v>5.0000000000000001E-4</v>
      </c>
      <c r="N85" s="3">
        <v>2011</v>
      </c>
      <c r="O85">
        <f t="shared" si="6"/>
        <v>-9.7562763262026633E-2</v>
      </c>
      <c r="P85">
        <f t="shared" si="6"/>
        <v>0.1121297334075952</v>
      </c>
      <c r="Q85">
        <f t="shared" si="6"/>
        <v>-8.2632869191907612E-2</v>
      </c>
      <c r="R85">
        <f t="shared" si="6"/>
        <v>4.6632333330036316E-2</v>
      </c>
    </row>
    <row r="86" spans="1:18" x14ac:dyDescent="0.55000000000000004">
      <c r="A86" s="3">
        <v>2012</v>
      </c>
      <c r="B86" s="3">
        <v>0.15890585241730301</v>
      </c>
      <c r="C86" s="3">
        <v>2.9715719780189501E-2</v>
      </c>
      <c r="D86" s="3">
        <v>6.4359805270704604E-2</v>
      </c>
      <c r="E86" s="3">
        <v>5.6843442362654699E-2</v>
      </c>
      <c r="F86" s="3">
        <v>8.9999999999999998E-4</v>
      </c>
      <c r="N86" s="3">
        <v>2012</v>
      </c>
      <c r="O86">
        <f t="shared" si="6"/>
        <v>4.0359341818995878E-2</v>
      </c>
      <c r="P86">
        <f t="shared" si="6"/>
        <v>-1.8507896806829304E-2</v>
      </c>
      <c r="Q86">
        <f t="shared" si="6"/>
        <v>2.0581770888860589E-2</v>
      </c>
      <c r="R86">
        <f t="shared" si="6"/>
        <v>-1.6766131102043981E-2</v>
      </c>
    </row>
    <row r="87" spans="1:18" x14ac:dyDescent="0.55000000000000004">
      <c r="A87" s="3">
        <v>2013</v>
      </c>
      <c r="B87" s="3">
        <v>0.32145085858125499</v>
      </c>
      <c r="C87" s="3">
        <v>-9.1045687943472606E-2</v>
      </c>
      <c r="D87" s="3">
        <v>0.10718679836787701</v>
      </c>
      <c r="E87" s="3">
        <v>-0.27614182692307698</v>
      </c>
      <c r="F87" s="3">
        <v>5.9999999999999995E-4</v>
      </c>
      <c r="N87" s="3">
        <v>2013</v>
      </c>
      <c r="O87">
        <f t="shared" si="6"/>
        <v>0.20290434798294787</v>
      </c>
      <c r="P87">
        <f t="shared" si="6"/>
        <v>-0.13926930453049141</v>
      </c>
      <c r="Q87">
        <f t="shared" si="6"/>
        <v>6.3408763986032984E-2</v>
      </c>
      <c r="R87">
        <f t="shared" si="6"/>
        <v>-0.34975140038777564</v>
      </c>
    </row>
    <row r="88" spans="1:18" x14ac:dyDescent="0.55000000000000004">
      <c r="A88" s="3">
        <v>2014</v>
      </c>
      <c r="B88" s="3">
        <v>0.13524421649462201</v>
      </c>
      <c r="C88" s="3">
        <v>0.107461804520048</v>
      </c>
      <c r="D88" s="3">
        <v>4.5033619829107002E-2</v>
      </c>
      <c r="E88" s="3">
        <v>1.2453300124533101E-3</v>
      </c>
      <c r="F88" s="3">
        <v>2.9999999999999997E-4</v>
      </c>
      <c r="N88" s="3">
        <v>2014</v>
      </c>
      <c r="O88">
        <f t="shared" si="6"/>
        <v>1.6697705896314877E-2</v>
      </c>
      <c r="P88">
        <f t="shared" si="6"/>
        <v>5.9238187933029193E-2</v>
      </c>
      <c r="Q88">
        <f t="shared" si="6"/>
        <v>1.2555854472629871E-3</v>
      </c>
      <c r="R88">
        <f t="shared" si="6"/>
        <v>-7.2364243452245375E-2</v>
      </c>
    </row>
    <row r="89" spans="1:18" x14ac:dyDescent="0.55000000000000004">
      <c r="A89" s="3">
        <v>2015</v>
      </c>
      <c r="B89" s="3">
        <v>1.3788916411676099E-2</v>
      </c>
      <c r="C89" s="3">
        <v>1.28429967097922E-2</v>
      </c>
      <c r="D89" s="3">
        <v>5.1948286012946501E-2</v>
      </c>
      <c r="E89" s="3">
        <v>-0.12106135986733001</v>
      </c>
      <c r="F89" s="3">
        <v>5.0000000000000001E-4</v>
      </c>
      <c r="N89" s="3">
        <v>2015</v>
      </c>
      <c r="O89">
        <f t="shared" si="6"/>
        <v>-0.10475759418663104</v>
      </c>
      <c r="P89">
        <f t="shared" si="6"/>
        <v>-3.5380619877226606E-2</v>
      </c>
      <c r="Q89">
        <f t="shared" si="6"/>
        <v>8.1702516311024861E-3</v>
      </c>
      <c r="R89">
        <f t="shared" si="6"/>
        <v>-0.19467093333202867</v>
      </c>
    </row>
    <row r="90" spans="1:18" x14ac:dyDescent="0.55000000000000004">
      <c r="A90" s="3">
        <v>2016</v>
      </c>
      <c r="B90" s="3">
        <v>0.117730808747982</v>
      </c>
      <c r="C90" s="3">
        <v>6.9055046987477903E-3</v>
      </c>
      <c r="D90" s="3">
        <v>5.3055093917225203E-2</v>
      </c>
      <c r="E90" s="3">
        <v>8.1037735849056602E-2</v>
      </c>
      <c r="F90" s="3">
        <v>3.2000000000000002E-3</v>
      </c>
      <c r="N90" s="3">
        <v>2016</v>
      </c>
      <c r="O90">
        <f t="shared" si="6"/>
        <v>-8.1570185032513176E-4</v>
      </c>
      <c r="P90">
        <f t="shared" si="6"/>
        <v>-4.1318111888271017E-2</v>
      </c>
      <c r="Q90">
        <f t="shared" si="6"/>
        <v>9.277059535381188E-3</v>
      </c>
      <c r="R90">
        <f t="shared" si="6"/>
        <v>7.4281623843579225E-3</v>
      </c>
    </row>
    <row r="91" spans="1:18" x14ac:dyDescent="0.55000000000000004">
      <c r="A91" s="3">
        <v>2017</v>
      </c>
      <c r="B91" s="3">
        <v>0.21605481434499299</v>
      </c>
      <c r="C91" s="3">
        <v>2.8017162707789499E-2</v>
      </c>
      <c r="D91" s="3">
        <v>6.2069189927930597E-2</v>
      </c>
      <c r="E91" s="3">
        <v>0.126625359979056</v>
      </c>
      <c r="F91" s="3">
        <v>9.4999999999999998E-3</v>
      </c>
      <c r="N91" s="3">
        <v>2017</v>
      </c>
      <c r="O91">
        <f t="shared" si="6"/>
        <v>9.7508303746685857E-2</v>
      </c>
      <c r="P91">
        <f t="shared" si="6"/>
        <v>-2.0206453879229307E-2</v>
      </c>
      <c r="Q91">
        <f t="shared" si="6"/>
        <v>1.8291155546086582E-2</v>
      </c>
      <c r="R91">
        <f t="shared" si="6"/>
        <v>5.3015786514357316E-2</v>
      </c>
    </row>
    <row r="92" spans="1:18" x14ac:dyDescent="0.55000000000000004">
      <c r="A92" s="3">
        <v>2018</v>
      </c>
      <c r="B92" s="3">
        <v>-4.2268692890885397E-2</v>
      </c>
      <c r="C92" s="3">
        <v>-1.66923857134026E-4</v>
      </c>
      <c r="D92" s="3">
        <v>4.5175555056266498E-2</v>
      </c>
      <c r="E92" s="3">
        <v>-9.2951200619674195E-3</v>
      </c>
      <c r="F92" s="3">
        <v>1.9699999999999999E-2</v>
      </c>
      <c r="N92" s="3">
        <v>2018</v>
      </c>
      <c r="O92">
        <f t="shared" si="6"/>
        <v>-0.16081520348919254</v>
      </c>
      <c r="P92">
        <f t="shared" si="6"/>
        <v>-4.8390540444152828E-2</v>
      </c>
      <c r="Q92">
        <f t="shared" si="6"/>
        <v>1.3975206744224825E-3</v>
      </c>
      <c r="R92">
        <f t="shared" si="6"/>
        <v>-8.2904693526666101E-2</v>
      </c>
    </row>
    <row r="93" spans="1:18" x14ac:dyDescent="0.55000000000000004">
      <c r="A93" s="3">
        <v>2019</v>
      </c>
      <c r="B93" s="3">
        <v>0.312116799968088</v>
      </c>
      <c r="C93" s="3">
        <v>9.6356307415483899E-2</v>
      </c>
      <c r="D93" s="3">
        <v>3.6852107893669897E-2</v>
      </c>
      <c r="E93" s="3">
        <v>0.190774042220485</v>
      </c>
      <c r="F93" s="3">
        <v>2.1100000000000001E-2</v>
      </c>
      <c r="N93" s="3">
        <v>2019</v>
      </c>
      <c r="O93">
        <f t="shared" si="6"/>
        <v>0.19357028936978088</v>
      </c>
      <c r="P93">
        <f t="shared" si="6"/>
        <v>4.8132690828465094E-2</v>
      </c>
      <c r="Q93">
        <f t="shared" si="6"/>
        <v>-6.9259264881741181E-3</v>
      </c>
      <c r="R93">
        <f t="shared" si="6"/>
        <v>0.11716446875578632</v>
      </c>
    </row>
    <row r="94" spans="1:18" x14ac:dyDescent="0.55000000000000004">
      <c r="A94" s="3">
        <v>2020</v>
      </c>
      <c r="B94" s="3">
        <v>0.180232018274225</v>
      </c>
      <c r="C94" s="3">
        <v>0.113318976466141</v>
      </c>
      <c r="D94" s="3">
        <v>0.10426620677957001</v>
      </c>
      <c r="E94" s="3">
        <v>0.24169402495075501</v>
      </c>
      <c r="F94" s="3">
        <v>3.5999999999999999E-3</v>
      </c>
      <c r="N94" s="3">
        <v>2020</v>
      </c>
      <c r="O94">
        <f t="shared" si="6"/>
        <v>6.1685507675917864E-2</v>
      </c>
      <c r="P94">
        <f t="shared" si="6"/>
        <v>6.5095359879122197E-2</v>
      </c>
      <c r="Q94">
        <f t="shared" si="6"/>
        <v>6.0488172397725991E-2</v>
      </c>
      <c r="R94">
        <f t="shared" si="6"/>
        <v>0.16808445148605633</v>
      </c>
    </row>
    <row r="95" spans="1:18" x14ac:dyDescent="0.55000000000000004">
      <c r="A95" s="3">
        <v>2021</v>
      </c>
      <c r="B95" s="3">
        <v>0.28468851751964203</v>
      </c>
      <c r="C95" s="3">
        <v>-4.4160344486044799E-2</v>
      </c>
      <c r="D95" s="3">
        <v>0.18864623603608199</v>
      </c>
      <c r="E95" s="3">
        <v>-3.7544286394162199E-2</v>
      </c>
      <c r="F95" s="3">
        <v>4.0000000000000002E-4</v>
      </c>
      <c r="N95" s="3">
        <v>2021</v>
      </c>
      <c r="O95">
        <f t="shared" si="6"/>
        <v>0.16614200692133491</v>
      </c>
      <c r="P95">
        <f t="shared" si="6"/>
        <v>-9.2383961073063597E-2</v>
      </c>
      <c r="Q95">
        <f t="shared" si="6"/>
        <v>0.14486820165423797</v>
      </c>
      <c r="R95">
        <f t="shared" si="6"/>
        <v>-0.11115385985886088</v>
      </c>
    </row>
    <row r="96" spans="1:18" x14ac:dyDescent="0.55000000000000004">
      <c r="A96" s="3">
        <v>2022</v>
      </c>
      <c r="B96" s="3">
        <v>-0.18037505927178599</v>
      </c>
      <c r="C96" s="3">
        <v>-0.17828171538250701</v>
      </c>
      <c r="D96" s="3">
        <v>5.6518430235059203E-2</v>
      </c>
      <c r="E96" s="3">
        <v>5.4942036151859304E-3</v>
      </c>
      <c r="F96" s="3">
        <v>2.0899999999999998E-2</v>
      </c>
      <c r="N96" s="3">
        <v>2022</v>
      </c>
      <c r="O96">
        <f t="shared" si="6"/>
        <v>-0.29892156987009311</v>
      </c>
      <c r="P96">
        <f t="shared" si="6"/>
        <v>-0.22650533196952582</v>
      </c>
      <c r="Q96">
        <f t="shared" si="6"/>
        <v>1.2740395853215188E-2</v>
      </c>
      <c r="R96">
        <f t="shared" si="6"/>
        <v>-6.8115369849512747E-2</v>
      </c>
    </row>
    <row r="97" spans="1:18" x14ac:dyDescent="0.55000000000000004">
      <c r="A97" s="3">
        <v>2023</v>
      </c>
      <c r="B97" s="3">
        <v>0.26060684985024102</v>
      </c>
      <c r="C97" s="3">
        <v>3.8800000000000001E-2</v>
      </c>
      <c r="D97" s="3">
        <v>5.6784049363252299E-2</v>
      </c>
      <c r="E97" s="3">
        <v>0.13262116824217299</v>
      </c>
      <c r="F97" s="3">
        <v>5.28E-2</v>
      </c>
      <c r="N97" s="3">
        <v>2023</v>
      </c>
      <c r="O97">
        <f t="shared" si="6"/>
        <v>0.1420603392519339</v>
      </c>
      <c r="P97">
        <f t="shared" si="6"/>
        <v>-9.4236165870188043E-3</v>
      </c>
      <c r="Q97">
        <f t="shared" si="6"/>
        <v>1.3006014981408284E-2</v>
      </c>
      <c r="R97">
        <f t="shared" si="6"/>
        <v>5.9011594777474308E-2</v>
      </c>
    </row>
    <row r="98" spans="1:18" x14ac:dyDescent="0.55000000000000004">
      <c r="A98" s="3">
        <v>2024</v>
      </c>
      <c r="B98" s="3">
        <v>0.24878611262526701</v>
      </c>
      <c r="C98" s="3">
        <v>-1.63718014366298E-2</v>
      </c>
      <c r="D98" s="3">
        <v>3.9634107131377501E-2</v>
      </c>
      <c r="E98" s="3">
        <v>0.259570341710046</v>
      </c>
      <c r="F98" s="3">
        <v>5.1799999999999999E-2</v>
      </c>
      <c r="N98" s="3">
        <v>2024</v>
      </c>
      <c r="O98">
        <f t="shared" si="6"/>
        <v>0.13023960202695989</v>
      </c>
      <c r="P98">
        <f t="shared" si="6"/>
        <v>-6.4595418023648599E-2</v>
      </c>
      <c r="Q98">
        <f t="shared" si="6"/>
        <v>-4.1439272504665142E-3</v>
      </c>
      <c r="R98">
        <f t="shared" si="6"/>
        <v>0.18596076824534732</v>
      </c>
    </row>
    <row r="99" spans="1:18" x14ac:dyDescent="0.55000000000000004">
      <c r="A99" s="3">
        <v>2025</v>
      </c>
      <c r="B99" s="3">
        <v>0.17723658237597401</v>
      </c>
      <c r="C99" s="3">
        <v>7.7954808707674003E-2</v>
      </c>
      <c r="D99" s="3">
        <v>1.57570659384501E-2</v>
      </c>
      <c r="E99" s="3">
        <v>0.662157917919452</v>
      </c>
      <c r="F99" s="3">
        <v>4.2099999999999999E-2</v>
      </c>
      <c r="N99" s="3">
        <v>2025</v>
      </c>
      <c r="O99">
        <f t="shared" si="6"/>
        <v>5.8690071777666872E-2</v>
      </c>
      <c r="P99">
        <f t="shared" si="6"/>
        <v>2.9731192120655198E-2</v>
      </c>
      <c r="Q99">
        <f t="shared" si="6"/>
        <v>-2.8020968443393916E-2</v>
      </c>
      <c r="R99">
        <f t="shared" si="6"/>
        <v>0.58854834445475335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Unconstrained</vt:lpstr>
      <vt:lpstr>Constrained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Ion, Mihai B.</dc:creator>
  <dc:description/>
  <cp:lastModifiedBy>Ion, Mihai B.</cp:lastModifiedBy>
  <cp:revision>2</cp:revision>
  <dcterms:created xsi:type="dcterms:W3CDTF">2026-01-14T22:51:54Z</dcterms:created>
  <dcterms:modified xsi:type="dcterms:W3CDTF">2026-02-12T22:19:27Z</dcterms:modified>
  <dc:language>en-US</dc:language>
</cp:coreProperties>
</file>