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202300"/>
  <mc:AlternateContent xmlns:mc="http://schemas.openxmlformats.org/markup-compatibility/2006">
    <mc:Choice Requires="x15">
      <x15ac:absPath xmlns:x15ac="http://schemas.microsoft.com/office/spreadsheetml/2010/11/ac" url="C:\Users\ionmi\Dropbox\0teaching\OU\Investments\LECTURES\lecture_06_capital_allocation\Lab_solutions\"/>
    </mc:Choice>
  </mc:AlternateContent>
  <xr:revisionPtr revIDLastSave="0" documentId="13_ncr:1_{B1553DAA-854F-439C-A7F5-E5466BEB0006}" xr6:coauthVersionLast="47" xr6:coauthVersionMax="47" xr10:uidLastSave="{00000000-0000-0000-0000-000000000000}"/>
  <bookViews>
    <workbookView xWindow="-96" yWindow="-96" windowWidth="23232" windowHeight="13872" tabRatio="500" xr2:uid="{00000000-000D-0000-FFFF-FFFF00000000}"/>
  </bookViews>
  <sheets>
    <sheet name="Data" sheetId="1" r:id="rId1"/>
    <sheet name="Explanations_Sources" sheetId="2" r:id="rId2"/>
  </sheet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G35" i="1" l="1"/>
  <c r="G36" i="1"/>
  <c r="G37" i="1"/>
  <c r="G38" i="1"/>
  <c r="G39" i="1"/>
  <c r="G34" i="1"/>
  <c r="J35" i="1"/>
  <c r="J36" i="1"/>
  <c r="J37" i="1"/>
  <c r="J38" i="1"/>
  <c r="J39" i="1"/>
  <c r="J34" i="1"/>
  <c r="I35" i="1"/>
  <c r="I36" i="1"/>
  <c r="I37" i="1"/>
  <c r="I38" i="1"/>
  <c r="I39" i="1"/>
  <c r="I34" i="1"/>
  <c r="H35" i="1"/>
  <c r="H36" i="1"/>
  <c r="H37" i="1"/>
  <c r="H38" i="1"/>
  <c r="H39" i="1"/>
  <c r="H34" i="1"/>
  <c r="F35" i="1"/>
  <c r="F36" i="1"/>
  <c r="F37" i="1"/>
  <c r="F38" i="1"/>
  <c r="F39" i="1"/>
  <c r="F34" i="1"/>
  <c r="F30" i="1"/>
  <c r="F27" i="1"/>
  <c r="F23" i="1"/>
  <c r="F22" i="1"/>
  <c r="I10" i="1"/>
  <c r="I11" i="1"/>
  <c r="I12" i="1"/>
  <c r="I13" i="1"/>
  <c r="I14" i="1"/>
  <c r="I15" i="1"/>
  <c r="I16" i="1"/>
  <c r="I17" i="1"/>
  <c r="I18" i="1"/>
  <c r="I19" i="1"/>
  <c r="I9" i="1"/>
  <c r="H10" i="1"/>
  <c r="H11" i="1"/>
  <c r="H12" i="1"/>
  <c r="H13" i="1"/>
  <c r="H14" i="1"/>
  <c r="H15" i="1"/>
  <c r="H16" i="1"/>
  <c r="H17" i="1"/>
  <c r="H18" i="1"/>
  <c r="H19" i="1"/>
  <c r="H9" i="1"/>
  <c r="G10" i="1"/>
  <c r="G11" i="1"/>
  <c r="G12" i="1"/>
  <c r="G13" i="1"/>
  <c r="G14" i="1"/>
  <c r="G15" i="1"/>
  <c r="G16" i="1"/>
  <c r="G17" i="1"/>
  <c r="G18" i="1"/>
  <c r="G19" i="1"/>
  <c r="G9" i="1"/>
  <c r="F11" i="1"/>
  <c r="F12" i="1"/>
  <c r="F13" i="1" s="1"/>
  <c r="F14" i="1" s="1"/>
  <c r="F15" i="1" s="1"/>
  <c r="F16" i="1" s="1"/>
  <c r="F17" i="1" s="1"/>
  <c r="F18" i="1" s="1"/>
  <c r="F19" i="1" s="1"/>
  <c r="F10" i="1"/>
  <c r="G5" i="1"/>
  <c r="G4" i="1"/>
  <c r="F5" i="1"/>
  <c r="F4" i="1"/>
</calcChain>
</file>

<file path=xl/sharedStrings.xml><?xml version="1.0" encoding="utf-8"?>
<sst xmlns="http://schemas.openxmlformats.org/spreadsheetml/2006/main" count="66" uniqueCount="64">
  <si>
    <t>year</t>
  </si>
  <si>
    <t>sp500</t>
  </si>
  <si>
    <t>tbill</t>
  </si>
  <si>
    <t>Explanations, by asset class</t>
  </si>
  <si>
    <t>Stocks (Large Cap)</t>
  </si>
  <si>
    <t>I use the S&amp;P 500, which was created in 1957, and then back fill the data using other indices of large market cap companies that existed prior. Each year, I compute the annual return, by first computing the dividend yield by dividing the dividends paid and the price change in the index, by the level of the index at the start of the year. Thus, if the index starts at 1000, and increases to 1080, while delivering a dividend of 5, my annual return = (1080-1000+5)/1000 = 8.5%</t>
  </si>
  <si>
    <t>Stocks (Small Cap)</t>
  </si>
  <si>
    <t>I use the value-weighted bottom decile of US stocks, as estimated and reported by Ken French on his amazing data page, for annual returns every year from 1928 to the most recent year.</t>
  </si>
  <si>
    <t>US T.Bond</t>
  </si>
  <si>
    <t>I use the 10-year US treasury bond, since it is the only longer maturity bond with an uninterrupted history going back in time. For the data, I use the yields on a constant-maturrity 10-year bond, which can be found on FRED (the Federal Reserve website). I convert the yield into a return, by repricing the bond, issued at par at the prior year's yield, with the new yield, while keeping the maturity constant at 10 years. Thus, if the yield goes from 2.5% to 3%, I first price a 2.5%, 10 year coupon bond with a 3% interest rate, and subtract this number from the par value of the bond which is $1000. That gives me the price change. Adding the 3% coupon for the current year gives me the total return.</t>
  </si>
  <si>
    <t>US T.Bill</t>
  </si>
  <si>
    <t>I use the 3-month US treasury bill, again choosing it over the 6-month because of longevity. While I used to report the end of the year number as the return on the T.Bill for the year, I have replaced that with the average T.Bill rate over the year, since that is a better representation.</t>
  </si>
  <si>
    <t>Aaa &amp; Baa Corporate Bond</t>
  </si>
  <si>
    <t>I obtain the yield on a Moody's Aaa and Baa corporate bond yields from FRED and then compute the return on the bond, using the same approach that I use for the US T.Bond.</t>
  </si>
  <si>
    <t>Real Estate</t>
  </si>
  <si>
    <t xml:space="preserve">I use the home price data that Robert Shiller reports on his webpage to compute a real estate return on residential real estate. That series has now morphed into the Case-Shiller Index. Note that this return is just price appreciation, and will understate the returns on real estate by the cash flow return (from rental income) each year. </t>
  </si>
  <si>
    <t>Gold</t>
  </si>
  <si>
    <t xml:space="preserve">Year-end prices for gold, per oz, </t>
  </si>
  <si>
    <t>Inflation Rate</t>
  </si>
  <si>
    <t>I use the CPI for all urban consumers, reported on FRED. I use the non seasonally adjusted numbers, because they go back to 1914. Seasonal adjustments began in 1948.</t>
  </si>
  <si>
    <t>Real Returns</t>
  </si>
  <si>
    <t>For each of the data series. I computre a real return by removing the inflatin for the year from the nominal return, using (1+ Nominal Rate)/ (1+Inflation Rate) -1.</t>
  </si>
  <si>
    <t>Arithmetic Average Return</t>
  </si>
  <si>
    <t>A simple average of the annual returns over the specified period (10 yrs, 50 yrs etc.)</t>
  </si>
  <si>
    <t>Geometric Average Return</t>
  </si>
  <si>
    <t>A compounded average of the returns over the period. This is most simply computed by dividing the value you would have at the end of the period by the value at the beginning and then computing the compouded average. To compute the cumulated value on both stocks and bonds, I assume that dividends/coupons get reinvested back.</t>
  </si>
  <si>
    <t>Risk Premium</t>
  </si>
  <si>
    <t>The risk premium is the difference in the annualized return on stocks and the annualized return on T.Bonds and on T.Bills over the specified period.</t>
  </si>
  <si>
    <t>FAQ</t>
  </si>
  <si>
    <t>How precise are the annual numbers?</t>
  </si>
  <si>
    <t>Since the S&amp;P and US treasuries are liquid and the underlying data is widely dispersed, the annual numbers are reliable.</t>
  </si>
  <si>
    <t>How good as the averages as predictors?</t>
  </si>
  <si>
    <t>The returns, especially on stocks and bonds, are noisy, with up years and down years. The averages that have been computed come with error, and I have computed standard errros in each of the numbers (especially the risk premiums). Note that even with the longest data series, there is substantial standard error and it becomes explosively large for shorter periods.</t>
  </si>
  <si>
    <t>Why do you keep the maturity of the 10-year bond unchanged, when you compute the return on the bond?</t>
  </si>
  <si>
    <t>Normally, when you buy a 10-year bond and hold it for a year, you will end up with a 9-year bond. While I could compute the return using a 9-year maturity, and the answer will be fairly close to what I report, I want to keep the 10-year rmaturity going for consistency in my risk premium computation. Put simply, think of the return on the 10-year bond as the one you would have if the coupon changed, but the maturity is reset to 10 year at the end of the year.</t>
  </si>
  <si>
    <t>Summary stats</t>
  </si>
  <si>
    <t>Mean</t>
  </si>
  <si>
    <t>Std dev</t>
  </si>
  <si>
    <t>SP500 capital allocation line (CAL)</t>
  </si>
  <si>
    <t>w(sp500)</t>
  </si>
  <si>
    <t>w(tbill)</t>
  </si>
  <si>
    <t>E(Rc)</t>
  </si>
  <si>
    <t>SD(Rc)</t>
  </si>
  <si>
    <t>C</t>
  </si>
  <si>
    <t>Slope of CAL</t>
  </si>
  <si>
    <t>SP500 Sharpe ratio</t>
  </si>
  <si>
    <t>Using 2 of the 11 portfolios</t>
  </si>
  <si>
    <t>(rise over run)</t>
  </si>
  <si>
    <t>Solving for target portfolios</t>
  </si>
  <si>
    <t>Target portfolio std deviation</t>
  </si>
  <si>
    <t xml:space="preserve">Required weight in sp500 </t>
  </si>
  <si>
    <t>SD_c = w_sp500 * SD_sp500</t>
  </si>
  <si>
    <t>SD_c / SD_sp500</t>
  </si>
  <si>
    <t>Target portf exp return</t>
  </si>
  <si>
    <t>ER_c = w_sp500 * ER_sp500 + (1 - w_sp500)*Rf</t>
  </si>
  <si>
    <t>w_sp500 = (ER_c - Rf) / (ER_sp500 - Rf)</t>
  </si>
  <si>
    <t>Required weight in sp500</t>
  </si>
  <si>
    <t>Optimal capital allocation</t>
  </si>
  <si>
    <t>A</t>
  </si>
  <si>
    <t>optimal W_sp500</t>
  </si>
  <si>
    <t>ER_optimal</t>
  </si>
  <si>
    <t>SD_optimal</t>
  </si>
  <si>
    <t>Sharpe_optimal</t>
  </si>
  <si>
    <t>W_Rf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</si>
</sst>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font>
      <sz val="11"/>
      <color rgb="FF000000"/>
      <name val="Aptos Narrow"/>
      <family val="2"/>
      <charset val="1"/>
    </font>
    <font>
      <b/>
      <sz val="11"/>
      <color rgb="FF000000"/>
      <name val="Aptos Narrow"/>
      <family val="2"/>
      <charset val="1"/>
    </font>
    <font>
      <b/>
      <sz val="12"/>
      <name val="Geneva"/>
      <family val="2"/>
      <charset val="1"/>
    </font>
    <font>
      <sz val="12"/>
      <color rgb="FFDD0806"/>
      <name val="Geneva"/>
      <family val="2"/>
      <charset val="1"/>
    </font>
    <font>
      <sz val="12"/>
      <name val="Geneva"/>
      <family val="2"/>
      <charset val="1"/>
    </font>
    <font>
      <b/>
      <sz val="10"/>
      <name val="Geneva"/>
      <family val="2"/>
      <charset val="1"/>
    </font>
    <font>
      <b/>
      <sz val="11"/>
      <color rgb="FF000000"/>
      <name val="Aptos Narrow"/>
      <family val="2"/>
    </font>
  </fonts>
  <fills count="2">
    <fill>
      <patternFill patternType="none"/>
    </fill>
    <fill>
      <patternFill patternType="gray125"/>
    </fill>
  </fills>
  <borders count="2">
    <border>
      <left/>
      <right/>
      <top/>
      <bottom/>
      <diagonal/>
    </border>
    <border>
      <left style="thin">
        <color rgb="FF3D3D3D"/>
      </left>
      <right style="thin">
        <color rgb="FF3D3D3D"/>
      </right>
      <top style="thin">
        <color rgb="FF3D3D3D"/>
      </top>
      <bottom style="thin">
        <color rgb="FF3D3D3D"/>
      </bottom>
      <diagonal/>
    </border>
  </borders>
  <cellStyleXfs count="1">
    <xf numFmtId="0" fontId="0" fillId="0" borderId="0"/>
  </cellStyleXfs>
  <cellXfs count="19">
    <xf numFmtId="0" fontId="0" fillId="0" borderId="0" xfId="0"/>
    <xf numFmtId="0" fontId="5" fillId="0" borderId="1" xfId="0" applyFont="1" applyBorder="1" applyAlignment="1">
      <alignment horizontal="center"/>
    </xf>
    <xf numFmtId="0" fontId="2" fillId="0" borderId="1" xfId="0" applyFont="1" applyBorder="1" applyAlignment="1">
      <alignment horizontal="center"/>
    </xf>
    <xf numFmtId="0" fontId="1" fillId="0" borderId="0" xfId="0" applyFont="1" applyAlignment="1">
      <alignment horizontal="center" wrapText="1"/>
    </xf>
    <xf numFmtId="0" fontId="0" fillId="0" borderId="0" xfId="0" applyAlignment="1">
      <alignment horizontal="center" wrapText="1"/>
    </xf>
    <xf numFmtId="0" fontId="0" fillId="0" borderId="0" xfId="0" applyAlignment="1">
      <alignment horizontal="center"/>
    </xf>
    <xf numFmtId="0" fontId="3" fillId="0" borderId="1" xfId="0" applyFont="1" applyBorder="1" applyAlignment="1">
      <alignment vertical="center" wrapText="1"/>
    </xf>
    <xf numFmtId="0" fontId="4" fillId="0" borderId="1" xfId="0" applyFont="1" applyBorder="1" applyAlignment="1">
      <alignment vertical="top" wrapText="1"/>
    </xf>
    <xf numFmtId="0" fontId="3" fillId="0" borderId="1" xfId="0" applyFont="1" applyBorder="1" applyAlignment="1">
      <alignment vertical="center"/>
    </xf>
    <xf numFmtId="0" fontId="4" fillId="0" borderId="1" xfId="0" applyFont="1" applyBorder="1" applyAlignment="1">
      <alignment wrapText="1"/>
    </xf>
    <xf numFmtId="0" fontId="4" fillId="0" borderId="1" xfId="0" applyFont="1" applyBorder="1"/>
    <xf numFmtId="0" fontId="3" fillId="0" borderId="1" xfId="0" applyFont="1" applyBorder="1" applyAlignment="1">
      <alignment horizontal="left" vertical="center"/>
    </xf>
    <xf numFmtId="0" fontId="4" fillId="0" borderId="0" xfId="0" applyFont="1"/>
    <xf numFmtId="0" fontId="3" fillId="0" borderId="1" xfId="0" applyFont="1" applyBorder="1" applyAlignment="1">
      <alignment wrapText="1"/>
    </xf>
    <xf numFmtId="0" fontId="3" fillId="0" borderId="1" xfId="0" applyFont="1" applyBorder="1" applyAlignment="1">
      <alignment horizontal="left" vertical="top" wrapText="1"/>
    </xf>
    <xf numFmtId="0" fontId="6" fillId="0" borderId="0" xfId="0" applyFont="1"/>
    <xf numFmtId="0" fontId="6" fillId="0" borderId="0" xfId="0" applyFont="1" applyAlignment="1">
      <alignment horizontal="center"/>
    </xf>
    <xf numFmtId="0" fontId="0" fillId="0" borderId="0" xfId="0" applyAlignment="1">
      <alignment horizontal="left"/>
    </xf>
    <xf numFmtId="0" fontId="6" fillId="0" borderId="0" xfId="0" applyFont="1" applyAlignment="1">
      <alignment horizontal="left"/>
    </xf>
  </cellXfs>
  <cellStyles count="1">
    <cellStyle name="Normal" xfId="0" builtinId="0"/>
  </cellStyles>
  <dxfs count="0"/>
  <tableStyles count="0" defaultTableStyle="TableStyleMedium2" defaultPivotStyle="PivotStyleLight16"/>
  <colors>
    <indexedColors>
      <rgbColor rgb="FF000000"/>
      <rgbColor rgb="FFFFFFFF"/>
      <rgbColor rgb="FFDD0806"/>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D3D3D"/>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CAL(sp500)</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smoothMarker"/>
        <c:varyColors val="0"/>
        <c:ser>
          <c:idx val="0"/>
          <c:order val="0"/>
          <c:tx>
            <c:strRef>
              <c:f>Data!$I$8</c:f>
              <c:strCache>
                <c:ptCount val="1"/>
                <c:pt idx="0">
                  <c:v>E(Rc)</c:v>
                </c:pt>
              </c:strCache>
            </c:strRef>
          </c:tx>
          <c:spPr>
            <a:ln w="19050" cap="rnd">
              <a:solidFill>
                <a:schemeClr val="accent1"/>
              </a:solidFill>
              <a:round/>
            </a:ln>
            <a:effectLst/>
          </c:spPr>
          <c:marker>
            <c:symbol val="circle"/>
            <c:size val="5"/>
            <c:spPr>
              <a:solidFill>
                <a:schemeClr val="accent1"/>
              </a:solidFill>
              <a:ln w="9525">
                <a:solidFill>
                  <a:schemeClr val="accent1"/>
                </a:solidFill>
              </a:ln>
              <a:effectLst/>
            </c:spPr>
          </c:marker>
          <c:xVal>
            <c:numRef>
              <c:f>Data!$H$9:$H$19</c:f>
              <c:numCache>
                <c:formatCode>General</c:formatCode>
                <c:ptCount val="11"/>
                <c:pt idx="0">
                  <c:v>0</c:v>
                </c:pt>
                <c:pt idx="1">
                  <c:v>1.9403430168488903E-2</c:v>
                </c:pt>
                <c:pt idx="2">
                  <c:v>3.8806860336977805E-2</c:v>
                </c:pt>
                <c:pt idx="3">
                  <c:v>5.8210290505466715E-2</c:v>
                </c:pt>
                <c:pt idx="4">
                  <c:v>7.7613720673955611E-2</c:v>
                </c:pt>
                <c:pt idx="5">
                  <c:v>9.7017150842444513E-2</c:v>
                </c:pt>
                <c:pt idx="6">
                  <c:v>0.11642058101093342</c:v>
                </c:pt>
                <c:pt idx="7">
                  <c:v>0.1358240111794223</c:v>
                </c:pt>
                <c:pt idx="8">
                  <c:v>0.15522744134791122</c:v>
                </c:pt>
                <c:pt idx="9">
                  <c:v>0.17463087151640011</c:v>
                </c:pt>
                <c:pt idx="10">
                  <c:v>0.194034301684889</c:v>
                </c:pt>
              </c:numCache>
            </c:numRef>
          </c:xVal>
          <c:yVal>
            <c:numRef>
              <c:f>Data!$I$9:$I$19</c:f>
              <c:numCache>
                <c:formatCode>General</c:formatCode>
                <c:ptCount val="11"/>
                <c:pt idx="0">
                  <c:v>3.4149460142360505E-2</c:v>
                </c:pt>
                <c:pt idx="1">
                  <c:v>4.2589165187955171E-2</c:v>
                </c:pt>
                <c:pt idx="2">
                  <c:v>5.1028870233549836E-2</c:v>
                </c:pt>
                <c:pt idx="3">
                  <c:v>5.9468575279144495E-2</c:v>
                </c:pt>
                <c:pt idx="4">
                  <c:v>6.7908280324739154E-2</c:v>
                </c:pt>
                <c:pt idx="5">
                  <c:v>7.6347985370333826E-2</c:v>
                </c:pt>
                <c:pt idx="6">
                  <c:v>8.4787690415928485E-2</c:v>
                </c:pt>
                <c:pt idx="7">
                  <c:v>9.3227395461523144E-2</c:v>
                </c:pt>
                <c:pt idx="8">
                  <c:v>0.1016671005071178</c:v>
                </c:pt>
                <c:pt idx="9">
                  <c:v>0.11010680555271248</c:v>
                </c:pt>
                <c:pt idx="10">
                  <c:v>0.11854651059830712</c:v>
                </c:pt>
              </c:numCache>
            </c:numRef>
          </c:yVal>
          <c:smooth val="1"/>
          <c:extLst>
            <c:ext xmlns:c16="http://schemas.microsoft.com/office/drawing/2014/chart" uri="{C3380CC4-5D6E-409C-BE32-E72D297353CC}">
              <c16:uniqueId val="{00000000-5AC8-4716-9CDB-7F5091B72486}"/>
            </c:ext>
          </c:extLst>
        </c:ser>
        <c:dLbls>
          <c:showLegendKey val="0"/>
          <c:showVal val="0"/>
          <c:showCatName val="0"/>
          <c:showSerName val="0"/>
          <c:showPercent val="0"/>
          <c:showBubbleSize val="0"/>
        </c:dLbls>
        <c:axId val="378682400"/>
        <c:axId val="378674720"/>
      </c:scatterChart>
      <c:valAx>
        <c:axId val="378682400"/>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Standard</a:t>
                </a:r>
                <a:r>
                  <a:rPr lang="en-US" baseline="0"/>
                  <a:t> Deviation</a:t>
                </a:r>
                <a:endParaRPr lang="en-US"/>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78674720"/>
        <c:crosses val="autoZero"/>
        <c:crossBetween val="midCat"/>
      </c:valAx>
      <c:valAx>
        <c:axId val="37867472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Expected</a:t>
                </a:r>
                <a:r>
                  <a:rPr lang="en-US" baseline="0"/>
                  <a:t> Return</a:t>
                </a:r>
                <a:endParaRPr lang="en-US"/>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78682400"/>
        <c:crosses val="autoZero"/>
        <c:crossBetween val="midCat"/>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9</xdr:col>
      <xdr:colOff>312420</xdr:colOff>
      <xdr:row>1</xdr:row>
      <xdr:rowOff>13335</xdr:rowOff>
    </xdr:from>
    <xdr:to>
      <xdr:col>16</xdr:col>
      <xdr:colOff>563880</xdr:colOff>
      <xdr:row>16</xdr:row>
      <xdr:rowOff>13335</xdr:rowOff>
    </xdr:to>
    <xdr:graphicFrame macro="">
      <xdr:nvGraphicFramePr>
        <xdr:cNvPr id="2" name="Chart 1">
          <a:extLst>
            <a:ext uri="{FF2B5EF4-FFF2-40B4-BE49-F238E27FC236}">
              <a16:creationId xmlns:a16="http://schemas.microsoft.com/office/drawing/2014/main" id="{E512E65B-9753-C16C-54A9-1EDD256A400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99"/>
  <sheetViews>
    <sheetView tabSelected="1" topLeftCell="A13" zoomScaleNormal="100" workbookViewId="0">
      <selection activeCell="K23" sqref="K23"/>
    </sheetView>
  </sheetViews>
  <sheetFormatPr defaultColWidth="8.5234375" defaultRowHeight="14.4"/>
  <cols>
    <col min="2" max="3" width="11.05078125" customWidth="1"/>
    <col min="5" max="5" width="22.47265625" customWidth="1"/>
    <col min="6" max="9" width="15" style="5" customWidth="1"/>
  </cols>
  <sheetData>
    <row r="1" spans="1:10" s="4" customFormat="1" ht="50.25" customHeight="1">
      <c r="A1" s="3" t="s">
        <v>0</v>
      </c>
      <c r="B1" s="3" t="s">
        <v>1</v>
      </c>
      <c r="C1" s="3" t="s">
        <v>2</v>
      </c>
    </row>
    <row r="2" spans="1:10">
      <c r="A2" s="5">
        <v>1928</v>
      </c>
      <c r="B2" s="5">
        <v>0.43811155152887898</v>
      </c>
      <c r="C2" s="5">
        <v>3.0800000000000001E-2</v>
      </c>
      <c r="E2" s="15" t="s">
        <v>35</v>
      </c>
      <c r="F2" s="16"/>
      <c r="G2" s="16"/>
    </row>
    <row r="3" spans="1:10">
      <c r="A3" s="5">
        <v>1929</v>
      </c>
      <c r="B3" s="5">
        <v>-8.2979466119096595E-2</v>
      </c>
      <c r="C3" s="5">
        <v>3.1600000000000003E-2</v>
      </c>
      <c r="E3" s="15"/>
      <c r="F3" s="16" t="s">
        <v>1</v>
      </c>
      <c r="G3" s="16" t="s">
        <v>2</v>
      </c>
    </row>
    <row r="4" spans="1:10">
      <c r="A4" s="5">
        <v>1930</v>
      </c>
      <c r="B4" s="5">
        <v>-0.25123636363636398</v>
      </c>
      <c r="C4" s="5">
        <v>4.5499999999999999E-2</v>
      </c>
      <c r="E4" t="s">
        <v>36</v>
      </c>
      <c r="F4" s="5">
        <f>AVERAGE(B2:B99)</f>
        <v>0.11854651059830713</v>
      </c>
      <c r="G4" s="5">
        <f>AVERAGE(C2:C99)</f>
        <v>3.4149460142360505E-2</v>
      </c>
    </row>
    <row r="5" spans="1:10">
      <c r="A5" s="5">
        <v>1931</v>
      </c>
      <c r="B5" s="5">
        <v>-0.43837548891786199</v>
      </c>
      <c r="C5" s="5">
        <v>2.3099999999999999E-2</v>
      </c>
      <c r="E5" t="s">
        <v>37</v>
      </c>
      <c r="F5" s="5">
        <f>_xlfn.STDEV.S(B2:B99)</f>
        <v>0.19403430168488903</v>
      </c>
      <c r="G5" s="5">
        <f>_xlfn.STDEV.S(C2:C99)</f>
        <v>3.0357980775318226E-2</v>
      </c>
    </row>
    <row r="6" spans="1:10">
      <c r="A6" s="5">
        <v>1932</v>
      </c>
      <c r="B6" s="5">
        <v>-8.6423645320197001E-2</v>
      </c>
      <c r="C6" s="5">
        <v>1.0699999999999999E-2</v>
      </c>
    </row>
    <row r="7" spans="1:10">
      <c r="A7" s="5">
        <v>1933</v>
      </c>
      <c r="B7" s="5">
        <v>0.49982225433526001</v>
      </c>
      <c r="C7" s="5">
        <v>9.5999999999999992E-3</v>
      </c>
      <c r="E7" s="15" t="s">
        <v>38</v>
      </c>
      <c r="F7" s="16"/>
      <c r="G7" s="16"/>
    </row>
    <row r="8" spans="1:10">
      <c r="A8" s="5">
        <v>1934</v>
      </c>
      <c r="B8" s="5">
        <v>-1.1885656970912799E-2</v>
      </c>
      <c r="C8" s="5">
        <v>2.7833333333333299E-3</v>
      </c>
      <c r="E8" s="16" t="s">
        <v>43</v>
      </c>
      <c r="F8" s="16" t="s">
        <v>39</v>
      </c>
      <c r="G8" s="16" t="s">
        <v>40</v>
      </c>
      <c r="H8" s="16" t="s">
        <v>42</v>
      </c>
      <c r="I8" s="16" t="s">
        <v>41</v>
      </c>
      <c r="J8" s="5"/>
    </row>
    <row r="9" spans="1:10">
      <c r="A9" s="5">
        <v>1935</v>
      </c>
      <c r="B9" s="5">
        <v>0.46740421052631598</v>
      </c>
      <c r="C9" s="5">
        <v>1.6750000000000001E-3</v>
      </c>
      <c r="E9" s="5">
        <v>1</v>
      </c>
      <c r="F9" s="5">
        <v>0</v>
      </c>
      <c r="G9" s="5">
        <f>1 - F9</f>
        <v>1</v>
      </c>
      <c r="H9" s="5">
        <f>F9*$F$5</f>
        <v>0</v>
      </c>
      <c r="I9" s="5">
        <f>F9*$F$4+G9*$G$4</f>
        <v>3.4149460142360505E-2</v>
      </c>
      <c r="J9" s="5"/>
    </row>
    <row r="10" spans="1:10">
      <c r="A10" s="5">
        <v>1936</v>
      </c>
      <c r="B10" s="5">
        <v>0.31943410275502598</v>
      </c>
      <c r="C10" s="5">
        <v>1.725E-3</v>
      </c>
      <c r="E10" s="5">
        <v>2</v>
      </c>
      <c r="F10" s="5">
        <f>F9 + 0.1</f>
        <v>0.1</v>
      </c>
      <c r="G10" s="5">
        <f t="shared" ref="G10:G19" si="0">1 - F10</f>
        <v>0.9</v>
      </c>
      <c r="H10" s="5">
        <f t="shared" ref="H10:H19" si="1">F10*$F$5</f>
        <v>1.9403430168488903E-2</v>
      </c>
      <c r="I10" s="5">
        <f t="shared" ref="I10:I19" si="2">F10*$F$4+G10*$G$4</f>
        <v>4.2589165187955171E-2</v>
      </c>
      <c r="J10" s="5"/>
    </row>
    <row r="11" spans="1:10">
      <c r="A11" s="5">
        <v>1937</v>
      </c>
      <c r="B11" s="5">
        <v>-0.35336728754365498</v>
      </c>
      <c r="C11" s="5">
        <v>2.7583333333333301E-3</v>
      </c>
      <c r="E11" s="5">
        <v>3</v>
      </c>
      <c r="F11" s="5">
        <f t="shared" ref="F11:F19" si="3">F10 + 0.1</f>
        <v>0.2</v>
      </c>
      <c r="G11" s="5">
        <f t="shared" si="0"/>
        <v>0.8</v>
      </c>
      <c r="H11" s="5">
        <f t="shared" si="1"/>
        <v>3.8806860336977805E-2</v>
      </c>
      <c r="I11" s="5">
        <f t="shared" si="2"/>
        <v>5.1028870233549836E-2</v>
      </c>
      <c r="J11" s="5"/>
    </row>
    <row r="12" spans="1:10">
      <c r="A12" s="5">
        <v>1938</v>
      </c>
      <c r="B12" s="5">
        <v>0.29282654028436</v>
      </c>
      <c r="C12" s="5">
        <v>6.4999999999999997E-4</v>
      </c>
      <c r="E12" s="5">
        <v>4</v>
      </c>
      <c r="F12" s="5">
        <f t="shared" si="3"/>
        <v>0.30000000000000004</v>
      </c>
      <c r="G12" s="5">
        <f t="shared" si="0"/>
        <v>0.7</v>
      </c>
      <c r="H12" s="5">
        <f t="shared" si="1"/>
        <v>5.8210290505466715E-2</v>
      </c>
      <c r="I12" s="5">
        <f t="shared" si="2"/>
        <v>5.9468575279144495E-2</v>
      </c>
      <c r="J12" s="5"/>
    </row>
    <row r="13" spans="1:10">
      <c r="A13" s="5">
        <v>1939</v>
      </c>
      <c r="B13" s="5">
        <v>-1.09756468797564E-2</v>
      </c>
      <c r="C13" s="5">
        <v>4.58333333333333E-4</v>
      </c>
      <c r="E13" s="5">
        <v>5</v>
      </c>
      <c r="F13" s="5">
        <f t="shared" si="3"/>
        <v>0.4</v>
      </c>
      <c r="G13" s="5">
        <f t="shared" si="0"/>
        <v>0.6</v>
      </c>
      <c r="H13" s="5">
        <f t="shared" si="1"/>
        <v>7.7613720673955611E-2</v>
      </c>
      <c r="I13" s="5">
        <f t="shared" si="2"/>
        <v>6.7908280324739154E-2</v>
      </c>
      <c r="J13" s="5"/>
    </row>
    <row r="14" spans="1:10">
      <c r="A14" s="5">
        <v>1940</v>
      </c>
      <c r="B14" s="5">
        <v>-0.10672873194221499</v>
      </c>
      <c r="C14" s="5">
        <v>3.5833333333333301E-4</v>
      </c>
      <c r="E14" s="5">
        <v>6</v>
      </c>
      <c r="F14" s="5">
        <f t="shared" si="3"/>
        <v>0.5</v>
      </c>
      <c r="G14" s="5">
        <f t="shared" si="0"/>
        <v>0.5</v>
      </c>
      <c r="H14" s="5">
        <f t="shared" si="1"/>
        <v>9.7017150842444513E-2</v>
      </c>
      <c r="I14" s="5">
        <f t="shared" si="2"/>
        <v>7.6347985370333826E-2</v>
      </c>
      <c r="J14" s="5"/>
    </row>
    <row r="15" spans="1:10">
      <c r="A15" s="5">
        <v>1941</v>
      </c>
      <c r="B15" s="5">
        <v>-0.12771455576559601</v>
      </c>
      <c r="C15" s="5">
        <v>1.2916666666666699E-3</v>
      </c>
      <c r="E15" s="5">
        <v>7</v>
      </c>
      <c r="F15" s="5">
        <f t="shared" si="3"/>
        <v>0.6</v>
      </c>
      <c r="G15" s="5">
        <f t="shared" si="0"/>
        <v>0.4</v>
      </c>
      <c r="H15" s="5">
        <f t="shared" si="1"/>
        <v>0.11642058101093342</v>
      </c>
      <c r="I15" s="5">
        <f t="shared" si="2"/>
        <v>8.4787690415928485E-2</v>
      </c>
      <c r="J15" s="5"/>
    </row>
    <row r="16" spans="1:10">
      <c r="A16" s="5">
        <v>1942</v>
      </c>
      <c r="B16" s="5">
        <v>0.19173762945914799</v>
      </c>
      <c r="C16" s="5">
        <v>3.4250000000000001E-3</v>
      </c>
      <c r="E16" s="5">
        <v>8</v>
      </c>
      <c r="F16" s="5">
        <f t="shared" si="3"/>
        <v>0.7</v>
      </c>
      <c r="G16" s="5">
        <f t="shared" si="0"/>
        <v>0.30000000000000004</v>
      </c>
      <c r="H16" s="5">
        <f t="shared" si="1"/>
        <v>0.1358240111794223</v>
      </c>
      <c r="I16" s="5">
        <f t="shared" si="2"/>
        <v>9.3227395461523144E-2</v>
      </c>
      <c r="J16" s="5"/>
    </row>
    <row r="17" spans="1:10">
      <c r="A17" s="5">
        <v>1943</v>
      </c>
      <c r="B17" s="5">
        <v>0.25061310133060399</v>
      </c>
      <c r="C17" s="5">
        <v>3.8E-3</v>
      </c>
      <c r="E17" s="5">
        <v>9</v>
      </c>
      <c r="F17" s="5">
        <f t="shared" si="3"/>
        <v>0.79999999999999993</v>
      </c>
      <c r="G17" s="5">
        <f t="shared" si="0"/>
        <v>0.20000000000000007</v>
      </c>
      <c r="H17" s="5">
        <f t="shared" si="1"/>
        <v>0.15522744134791122</v>
      </c>
      <c r="I17" s="5">
        <f t="shared" si="2"/>
        <v>0.1016671005071178</v>
      </c>
      <c r="J17" s="5"/>
    </row>
    <row r="18" spans="1:10">
      <c r="A18" s="5">
        <v>1944</v>
      </c>
      <c r="B18" s="5">
        <v>0.19030676949443001</v>
      </c>
      <c r="C18" s="5">
        <v>3.8E-3</v>
      </c>
      <c r="E18" s="5">
        <v>10</v>
      </c>
      <c r="F18" s="5">
        <f t="shared" si="3"/>
        <v>0.89999999999999991</v>
      </c>
      <c r="G18" s="5">
        <f t="shared" si="0"/>
        <v>0.10000000000000009</v>
      </c>
      <c r="H18" s="5">
        <f t="shared" si="1"/>
        <v>0.17463087151640011</v>
      </c>
      <c r="I18" s="5">
        <f t="shared" si="2"/>
        <v>0.11010680555271248</v>
      </c>
      <c r="J18" s="5"/>
    </row>
    <row r="19" spans="1:10">
      <c r="A19" s="5">
        <v>1945</v>
      </c>
      <c r="B19" s="5">
        <v>0.35821084337349401</v>
      </c>
      <c r="C19" s="5">
        <v>3.8E-3</v>
      </c>
      <c r="E19" s="5">
        <v>11</v>
      </c>
      <c r="F19" s="5">
        <f t="shared" si="3"/>
        <v>0.99999999999999989</v>
      </c>
      <c r="G19" s="5">
        <f t="shared" si="0"/>
        <v>0</v>
      </c>
      <c r="H19" s="5">
        <f t="shared" si="1"/>
        <v>0.194034301684889</v>
      </c>
      <c r="I19" s="5">
        <f t="shared" si="2"/>
        <v>0.11854651059830712</v>
      </c>
      <c r="J19" s="5"/>
    </row>
    <row r="20" spans="1:10">
      <c r="A20" s="5">
        <v>1946</v>
      </c>
      <c r="B20" s="5">
        <v>-8.4291474654377793E-2</v>
      </c>
      <c r="C20" s="5">
        <v>3.8E-3</v>
      </c>
      <c r="E20" s="5"/>
      <c r="J20" s="5"/>
    </row>
    <row r="21" spans="1:10">
      <c r="A21" s="5">
        <v>1947</v>
      </c>
      <c r="B21" s="5">
        <v>5.1999999999999998E-2</v>
      </c>
      <c r="C21" s="5">
        <v>6.0083333333333299E-3</v>
      </c>
      <c r="E21" s="18" t="s">
        <v>44</v>
      </c>
      <c r="J21" s="5"/>
    </row>
    <row r="22" spans="1:10">
      <c r="A22" s="5">
        <v>1948</v>
      </c>
      <c r="B22" s="5">
        <v>5.7045751633986799E-2</v>
      </c>
      <c r="C22" s="5">
        <v>1.0449999999999999E-2</v>
      </c>
      <c r="E22" s="17" t="s">
        <v>45</v>
      </c>
      <c r="F22" s="5">
        <f>(F4-G4)/F5</f>
        <v>0.43495943615684574</v>
      </c>
      <c r="J22" s="5"/>
    </row>
    <row r="23" spans="1:10">
      <c r="A23" s="5">
        <v>1949</v>
      </c>
      <c r="B23" s="5">
        <v>0.18303223684210501</v>
      </c>
      <c r="C23" s="5">
        <v>1.115E-2</v>
      </c>
      <c r="E23" s="17" t="s">
        <v>46</v>
      </c>
      <c r="F23" s="5">
        <f>(I19-I9)/(H19-H9)</f>
        <v>0.43495943615684568</v>
      </c>
      <c r="G23" s="5" t="s">
        <v>47</v>
      </c>
    </row>
    <row r="24" spans="1:10">
      <c r="A24" s="5">
        <v>1950</v>
      </c>
      <c r="B24" s="5">
        <v>0.30805539011316302</v>
      </c>
      <c r="C24" s="5">
        <v>1.20333333333333E-2</v>
      </c>
      <c r="E24" s="17"/>
    </row>
    <row r="25" spans="1:10">
      <c r="A25" s="5">
        <v>1951</v>
      </c>
      <c r="B25" s="5">
        <v>0.236784630445423</v>
      </c>
      <c r="C25" s="5">
        <v>1.5174999999999999E-2</v>
      </c>
      <c r="E25" s="18" t="s">
        <v>48</v>
      </c>
    </row>
    <row r="26" spans="1:10">
      <c r="A26" s="5">
        <v>1952</v>
      </c>
      <c r="B26" s="5">
        <v>0.181509886411443</v>
      </c>
      <c r="C26" s="5">
        <v>1.7225000000000001E-2</v>
      </c>
      <c r="E26" s="17" t="s">
        <v>49</v>
      </c>
      <c r="F26" s="5">
        <v>0.1</v>
      </c>
      <c r="G26" s="17" t="s">
        <v>51</v>
      </c>
    </row>
    <row r="27" spans="1:10">
      <c r="A27" s="5">
        <v>1953</v>
      </c>
      <c r="B27" s="5">
        <v>-1.2082047421904499E-2</v>
      </c>
      <c r="C27" s="5">
        <v>1.8908333333333301E-2</v>
      </c>
      <c r="E27" s="17" t="s">
        <v>50</v>
      </c>
      <c r="F27" s="5">
        <f>F26/F5</f>
        <v>0.51537279301470951</v>
      </c>
      <c r="G27" s="17" t="s">
        <v>52</v>
      </c>
    </row>
    <row r="28" spans="1:10">
      <c r="A28" s="5">
        <v>1954</v>
      </c>
      <c r="B28" s="5">
        <v>0.52563321241434902</v>
      </c>
      <c r="C28" s="5">
        <v>9.3752000000000002E-3</v>
      </c>
      <c r="G28" s="17"/>
    </row>
    <row r="29" spans="1:10">
      <c r="A29" s="5">
        <v>1955</v>
      </c>
      <c r="B29" s="5">
        <v>0.32597331851028299</v>
      </c>
      <c r="C29" s="5">
        <v>1.7243426294820698E-2</v>
      </c>
      <c r="E29" s="17" t="s">
        <v>53</v>
      </c>
      <c r="F29" s="5">
        <v>0.08</v>
      </c>
      <c r="G29" s="17" t="s">
        <v>54</v>
      </c>
    </row>
    <row r="30" spans="1:10">
      <c r="A30" s="5">
        <v>1956</v>
      </c>
      <c r="B30" s="5">
        <v>7.4395118733509305E-2</v>
      </c>
      <c r="C30" s="5">
        <v>2.6213888888888901E-2</v>
      </c>
      <c r="E30" s="17" t="s">
        <v>56</v>
      </c>
      <c r="F30" s="5">
        <f>(F29-G4) / (F4-G4)</f>
        <v>0.54327182774678184</v>
      </c>
      <c r="G30" s="17" t="s">
        <v>55</v>
      </c>
    </row>
    <row r="31" spans="1:10">
      <c r="A31" s="5">
        <v>1957</v>
      </c>
      <c r="B31" s="5">
        <v>-0.10457360188558</v>
      </c>
      <c r="C31" s="5">
        <v>3.2245669291338597E-2</v>
      </c>
    </row>
    <row r="32" spans="1:10">
      <c r="A32" s="5">
        <v>1958</v>
      </c>
      <c r="B32" s="5">
        <v>0.43719954988747201</v>
      </c>
      <c r="C32" s="5">
        <v>1.76654618473896E-2</v>
      </c>
      <c r="E32" s="18" t="s">
        <v>57</v>
      </c>
      <c r="F32" s="16"/>
      <c r="G32" s="16"/>
      <c r="H32" s="16"/>
      <c r="I32" s="16"/>
    </row>
    <row r="33" spans="1:10">
      <c r="A33" s="5">
        <v>1959</v>
      </c>
      <c r="B33" s="5">
        <v>0.12056457163557301</v>
      </c>
      <c r="C33" s="5">
        <v>3.3860159362549803E-2</v>
      </c>
      <c r="E33" s="16" t="s">
        <v>58</v>
      </c>
      <c r="F33" s="16" t="s">
        <v>59</v>
      </c>
      <c r="G33" s="16" t="s">
        <v>63</v>
      </c>
      <c r="H33" s="16" t="s">
        <v>60</v>
      </c>
      <c r="I33" s="16" t="s">
        <v>61</v>
      </c>
      <c r="J33" s="18" t="s">
        <v>62</v>
      </c>
    </row>
    <row r="34" spans="1:10">
      <c r="A34" s="5">
        <v>1960</v>
      </c>
      <c r="B34" s="5">
        <v>3.36535314743695E-3</v>
      </c>
      <c r="C34" s="5">
        <v>2.8729718875501999E-2</v>
      </c>
      <c r="E34" s="5">
        <v>1</v>
      </c>
      <c r="F34" s="5">
        <f>($F$4 - $G$4) / (E34*$F$5^2)</f>
        <v>2.2416625946025679</v>
      </c>
      <c r="G34" s="5">
        <f>1-F34</f>
        <v>-1.2416625946025679</v>
      </c>
      <c r="H34" s="5">
        <f>F34*$F$4 + (1-F34)*$G$4</f>
        <v>0.22333917124424163</v>
      </c>
      <c r="I34" s="5">
        <f>F34*$F$5</f>
        <v>0.43495943615684574</v>
      </c>
      <c r="J34" s="5">
        <f>(H34-$G$4) / I34</f>
        <v>0.43495943615684562</v>
      </c>
    </row>
    <row r="35" spans="1:10">
      <c r="A35" s="5">
        <v>1961</v>
      </c>
      <c r="B35" s="5">
        <v>0.26637712958182702</v>
      </c>
      <c r="C35" s="5">
        <v>2.35248995983936E-2</v>
      </c>
      <c r="E35" s="5">
        <v>2</v>
      </c>
      <c r="F35" s="5">
        <f t="shared" ref="F35:F39" si="4">($F$4 - $G$4) / (E35*$F$5^2)</f>
        <v>1.1208312973012839</v>
      </c>
      <c r="G35" s="5">
        <f t="shared" ref="G35:G39" si="5">1-F35</f>
        <v>-0.12083129730128395</v>
      </c>
      <c r="H35" s="5">
        <f>F35*$F$4 + (1-F35)*$G$4</f>
        <v>0.12874431569330108</v>
      </c>
      <c r="I35" s="5">
        <f>F35*$F$5</f>
        <v>0.21747971807842287</v>
      </c>
      <c r="J35" s="5">
        <f t="shared" ref="J35:J39" si="6">(H35-$G$4) / I35</f>
        <v>0.43495943615684574</v>
      </c>
    </row>
    <row r="36" spans="1:10">
      <c r="A36" s="5">
        <v>1962</v>
      </c>
      <c r="B36" s="5">
        <v>-8.8114605171208907E-2</v>
      </c>
      <c r="C36" s="5">
        <v>2.7723694779116501E-2</v>
      </c>
      <c r="E36" s="5">
        <v>3</v>
      </c>
      <c r="F36" s="5">
        <f t="shared" si="4"/>
        <v>0.74722086486752259</v>
      </c>
      <c r="G36" s="5">
        <f t="shared" si="5"/>
        <v>0.25277913513247741</v>
      </c>
      <c r="H36" s="5">
        <f>F36*$F$4 + (1-F36)*$G$4</f>
        <v>9.7212697176320875E-2</v>
      </c>
      <c r="I36" s="5">
        <f>F36*$F$5</f>
        <v>0.14498647871894857</v>
      </c>
      <c r="J36" s="5">
        <f t="shared" si="6"/>
        <v>0.43495943615684562</v>
      </c>
    </row>
    <row r="37" spans="1:10">
      <c r="A37" s="5">
        <v>1963</v>
      </c>
      <c r="B37" s="5">
        <v>0.226119270998415</v>
      </c>
      <c r="C37" s="5">
        <v>3.1560240963855402E-2</v>
      </c>
      <c r="E37" s="5">
        <v>4</v>
      </c>
      <c r="F37" s="5">
        <f t="shared" si="4"/>
        <v>0.56041564865064197</v>
      </c>
      <c r="G37" s="5">
        <f t="shared" si="5"/>
        <v>0.43958435134935803</v>
      </c>
      <c r="H37" s="5">
        <f>F37*$F$4 + (1-F37)*$G$4</f>
        <v>8.1446887917830793E-2</v>
      </c>
      <c r="I37" s="5">
        <f>F37*$F$5</f>
        <v>0.10873985903921143</v>
      </c>
      <c r="J37" s="5">
        <f t="shared" si="6"/>
        <v>0.43495943615684574</v>
      </c>
    </row>
    <row r="38" spans="1:10">
      <c r="A38" s="5">
        <v>1964</v>
      </c>
      <c r="B38" s="5">
        <v>0.164154558784324</v>
      </c>
      <c r="C38" s="5">
        <v>3.5457370517928299E-2</v>
      </c>
      <c r="E38" s="5">
        <v>5</v>
      </c>
      <c r="F38" s="5">
        <f t="shared" si="4"/>
        <v>0.44833251892051357</v>
      </c>
      <c r="G38" s="5">
        <f t="shared" si="5"/>
        <v>0.55166748107948638</v>
      </c>
      <c r="H38" s="5">
        <f>F38*$F$4 + (1-F38)*$G$4</f>
        <v>7.1987402362736735E-2</v>
      </c>
      <c r="I38" s="5">
        <f>F38*$F$5</f>
        <v>8.699188723136915E-2</v>
      </c>
      <c r="J38" s="5">
        <f t="shared" si="6"/>
        <v>0.43495943615684568</v>
      </c>
    </row>
    <row r="39" spans="1:10">
      <c r="A39" s="5">
        <v>1965</v>
      </c>
      <c r="B39" s="5">
        <v>0.123992424778761</v>
      </c>
      <c r="C39" s="5">
        <v>3.9490763052208798E-2</v>
      </c>
      <c r="E39" s="5">
        <v>6</v>
      </c>
      <c r="F39" s="5">
        <f t="shared" si="4"/>
        <v>0.3736104324337613</v>
      </c>
      <c r="G39" s="5">
        <f t="shared" si="5"/>
        <v>0.62638956756623876</v>
      </c>
      <c r="H39" s="5">
        <f>F39*$F$4 + (1-F39)*$G$4</f>
        <v>6.5681078659340697E-2</v>
      </c>
      <c r="I39" s="5">
        <f>F39*$F$5</f>
        <v>7.2493239359474285E-2</v>
      </c>
      <c r="J39" s="5">
        <f t="shared" si="6"/>
        <v>0.43495943615684574</v>
      </c>
    </row>
    <row r="40" spans="1:10">
      <c r="A40" s="5">
        <v>1966</v>
      </c>
      <c r="B40" s="5">
        <v>-9.9709542356377898E-2</v>
      </c>
      <c r="C40" s="5">
        <v>4.8557200000000002E-2</v>
      </c>
    </row>
    <row r="41" spans="1:10">
      <c r="A41" s="5">
        <v>1967</v>
      </c>
      <c r="B41" s="5">
        <v>0.238029665131333</v>
      </c>
      <c r="C41" s="5">
        <v>4.2934538152610398E-2</v>
      </c>
    </row>
    <row r="42" spans="1:10">
      <c r="A42" s="5">
        <v>1968</v>
      </c>
      <c r="B42" s="5">
        <v>0.10814862651601501</v>
      </c>
      <c r="C42" s="5">
        <v>5.3376E-2</v>
      </c>
    </row>
    <row r="43" spans="1:10">
      <c r="A43" s="5">
        <v>1969</v>
      </c>
      <c r="B43" s="5">
        <v>-8.2413710764490597E-2</v>
      </c>
      <c r="C43" s="5">
        <v>6.6684677419354799E-2</v>
      </c>
    </row>
    <row r="44" spans="1:10">
      <c r="A44" s="5">
        <v>1970</v>
      </c>
      <c r="B44" s="5">
        <v>3.5611449054964203E-2</v>
      </c>
      <c r="C44" s="5">
        <v>6.3909999999999995E-2</v>
      </c>
    </row>
    <row r="45" spans="1:10">
      <c r="A45" s="5">
        <v>1971</v>
      </c>
      <c r="B45" s="5">
        <v>0.14221150298426499</v>
      </c>
      <c r="C45" s="5">
        <v>4.3342570281124503E-2</v>
      </c>
    </row>
    <row r="46" spans="1:10">
      <c r="A46" s="5">
        <v>1972</v>
      </c>
      <c r="B46" s="5">
        <v>0.187553629150749</v>
      </c>
      <c r="C46" s="5">
        <v>4.0618399999999999E-2</v>
      </c>
    </row>
    <row r="47" spans="1:10">
      <c r="A47" s="5">
        <v>1973</v>
      </c>
      <c r="B47" s="5">
        <v>-0.143080474375265</v>
      </c>
      <c r="C47" s="5">
        <v>7.0354435483871006E-2</v>
      </c>
    </row>
    <row r="48" spans="1:10">
      <c r="A48" s="5">
        <v>1974</v>
      </c>
      <c r="B48" s="5">
        <v>-0.25901785750897</v>
      </c>
      <c r="C48" s="5">
        <v>7.8457831325301194E-2</v>
      </c>
    </row>
    <row r="49" spans="1:3">
      <c r="A49" s="5">
        <v>1975</v>
      </c>
      <c r="B49" s="5">
        <v>0.369951371061844</v>
      </c>
      <c r="C49" s="5">
        <v>5.7863855421686698E-2</v>
      </c>
    </row>
    <row r="50" spans="1:3">
      <c r="A50" s="5">
        <v>1976</v>
      </c>
      <c r="B50" s="5">
        <v>0.23830999002106701</v>
      </c>
      <c r="C50" s="5">
        <v>4.9765999999999998E-2</v>
      </c>
    </row>
    <row r="51" spans="1:3">
      <c r="A51" s="5">
        <v>1977</v>
      </c>
      <c r="B51" s="5">
        <v>-6.9797040759352294E-2</v>
      </c>
      <c r="C51" s="5">
        <v>5.2609638554216902E-2</v>
      </c>
    </row>
    <row r="52" spans="1:3">
      <c r="A52" s="5">
        <v>1978</v>
      </c>
      <c r="B52" s="5">
        <v>6.50928391167193E-2</v>
      </c>
      <c r="C52" s="5">
        <v>7.1783064516128994E-2</v>
      </c>
    </row>
    <row r="53" spans="1:3">
      <c r="A53" s="5">
        <v>1979</v>
      </c>
      <c r="B53" s="5">
        <v>0.185194901675164</v>
      </c>
      <c r="C53" s="5">
        <v>0.100542741935484</v>
      </c>
    </row>
    <row r="54" spans="1:3">
      <c r="A54" s="5">
        <v>1980</v>
      </c>
      <c r="B54" s="5">
        <v>0.31735245506762999</v>
      </c>
      <c r="C54" s="5">
        <v>0.1139188</v>
      </c>
    </row>
    <row r="55" spans="1:3">
      <c r="A55" s="5">
        <v>1981</v>
      </c>
      <c r="B55" s="5">
        <v>-4.7023902474955803E-2</v>
      </c>
      <c r="C55" s="5">
        <v>0.14036184738955801</v>
      </c>
    </row>
    <row r="56" spans="1:3">
      <c r="A56" s="5">
        <v>1982</v>
      </c>
      <c r="B56" s="5">
        <v>0.20419055079559401</v>
      </c>
      <c r="C56" s="5">
        <v>0.1109</v>
      </c>
    </row>
    <row r="57" spans="1:3">
      <c r="A57" s="5">
        <v>1983</v>
      </c>
      <c r="B57" s="5">
        <v>0.22337155858930599</v>
      </c>
      <c r="C57" s="5">
        <v>8.9499999999999996E-2</v>
      </c>
    </row>
    <row r="58" spans="1:3">
      <c r="A58" s="5">
        <v>1984</v>
      </c>
      <c r="B58" s="5">
        <v>6.14614199963621E-2</v>
      </c>
      <c r="C58" s="5">
        <v>9.9199999999999997E-2</v>
      </c>
    </row>
    <row r="59" spans="1:3">
      <c r="A59" s="5">
        <v>1985</v>
      </c>
      <c r="B59" s="5">
        <v>0.31235149485768898</v>
      </c>
      <c r="C59" s="5">
        <v>7.7200000000000005E-2</v>
      </c>
    </row>
    <row r="60" spans="1:3">
      <c r="A60" s="5">
        <v>1986</v>
      </c>
      <c r="B60" s="5">
        <v>0.18494578758046201</v>
      </c>
      <c r="C60" s="5">
        <v>6.1499999999999999E-2</v>
      </c>
    </row>
    <row r="61" spans="1:3">
      <c r="A61" s="5">
        <v>1987</v>
      </c>
      <c r="B61" s="5">
        <v>5.8127216418218698E-2</v>
      </c>
      <c r="C61" s="5">
        <v>5.96E-2</v>
      </c>
    </row>
    <row r="62" spans="1:3">
      <c r="A62" s="5">
        <v>1988</v>
      </c>
      <c r="B62" s="5">
        <v>0.16537192812044699</v>
      </c>
      <c r="C62" s="5">
        <v>6.8900000000000003E-2</v>
      </c>
    </row>
    <row r="63" spans="1:3">
      <c r="A63" s="5">
        <v>1989</v>
      </c>
      <c r="B63" s="5">
        <v>0.31475183638196702</v>
      </c>
      <c r="C63" s="5">
        <v>8.3900000000000002E-2</v>
      </c>
    </row>
    <row r="64" spans="1:3">
      <c r="A64" s="5">
        <v>1990</v>
      </c>
      <c r="B64" s="5">
        <v>-3.0644516129032101E-2</v>
      </c>
      <c r="C64" s="5">
        <v>7.7499999999999999E-2</v>
      </c>
    </row>
    <row r="65" spans="1:3">
      <c r="A65" s="5">
        <v>1991</v>
      </c>
      <c r="B65" s="5">
        <v>0.30234843134879802</v>
      </c>
      <c r="C65" s="5">
        <v>5.5399999999999998E-2</v>
      </c>
    </row>
    <row r="66" spans="1:3">
      <c r="A66" s="5">
        <v>1992</v>
      </c>
      <c r="B66" s="5">
        <v>7.4937279723800598E-2</v>
      </c>
      <c r="C66" s="5">
        <v>3.5099999999999999E-2</v>
      </c>
    </row>
    <row r="67" spans="1:3">
      <c r="A67" s="5">
        <v>1993</v>
      </c>
      <c r="B67" s="5">
        <v>9.96705147919488E-2</v>
      </c>
      <c r="C67" s="5">
        <v>3.0700000000000002E-2</v>
      </c>
    </row>
    <row r="68" spans="1:3">
      <c r="A68" s="5">
        <v>1994</v>
      </c>
      <c r="B68" s="5">
        <v>1.3259206774573901E-2</v>
      </c>
      <c r="C68" s="5">
        <v>4.3700000000000003E-2</v>
      </c>
    </row>
    <row r="69" spans="1:3">
      <c r="A69" s="5">
        <v>1995</v>
      </c>
      <c r="B69" s="5">
        <v>0.37195198902606302</v>
      </c>
      <c r="C69" s="5">
        <v>5.6599999999999998E-2</v>
      </c>
    </row>
    <row r="70" spans="1:3">
      <c r="A70" s="5">
        <v>1996</v>
      </c>
      <c r="B70" s="5">
        <v>0.226809660188658</v>
      </c>
      <c r="C70" s="5">
        <v>5.1499999999999997E-2</v>
      </c>
    </row>
    <row r="71" spans="1:3">
      <c r="A71" s="5">
        <v>1997</v>
      </c>
      <c r="B71" s="5">
        <v>0.33103653103653102</v>
      </c>
      <c r="C71" s="5">
        <v>5.1999999999999998E-2</v>
      </c>
    </row>
    <row r="72" spans="1:3">
      <c r="A72" s="5">
        <v>1998</v>
      </c>
      <c r="B72" s="5">
        <v>0.28337953278443601</v>
      </c>
      <c r="C72" s="5">
        <v>4.9099999999999998E-2</v>
      </c>
    </row>
    <row r="73" spans="1:3">
      <c r="A73" s="5">
        <v>1999</v>
      </c>
      <c r="B73" s="5">
        <v>0.208853509920845</v>
      </c>
      <c r="C73" s="5">
        <v>4.7800000000000002E-2</v>
      </c>
    </row>
    <row r="74" spans="1:3">
      <c r="A74" s="5">
        <v>2000</v>
      </c>
      <c r="B74" s="5">
        <v>-9.0318189552492795E-2</v>
      </c>
      <c r="C74" s="5">
        <v>0.06</v>
      </c>
    </row>
    <row r="75" spans="1:3">
      <c r="A75" s="5">
        <v>2001</v>
      </c>
      <c r="B75" s="5">
        <v>-0.118497591420002</v>
      </c>
      <c r="C75" s="5">
        <v>3.4799999999999998E-2</v>
      </c>
    </row>
    <row r="76" spans="1:3">
      <c r="A76" s="5">
        <v>2002</v>
      </c>
      <c r="B76" s="5">
        <v>-0.21966047957912699</v>
      </c>
      <c r="C76" s="5">
        <v>1.6400000000000001E-2</v>
      </c>
    </row>
    <row r="77" spans="1:3">
      <c r="A77" s="5">
        <v>2003</v>
      </c>
      <c r="B77" s="5">
        <v>0.28355800050010199</v>
      </c>
      <c r="C77" s="5">
        <v>1.03E-2</v>
      </c>
    </row>
    <row r="78" spans="1:3">
      <c r="A78" s="5">
        <v>2004</v>
      </c>
      <c r="B78" s="5">
        <v>0.107427759440962</v>
      </c>
      <c r="C78" s="5">
        <v>1.4E-2</v>
      </c>
    </row>
    <row r="79" spans="1:3">
      <c r="A79" s="5">
        <v>2005</v>
      </c>
      <c r="B79" s="5">
        <v>4.83447752326885E-2</v>
      </c>
      <c r="C79" s="5">
        <v>3.2199999999999999E-2</v>
      </c>
    </row>
    <row r="80" spans="1:3">
      <c r="A80" s="5">
        <v>2006</v>
      </c>
      <c r="B80" s="5">
        <v>0.156125579793157</v>
      </c>
      <c r="C80" s="5">
        <v>4.8500000000000001E-2</v>
      </c>
    </row>
    <row r="81" spans="1:3">
      <c r="A81" s="5">
        <v>2007</v>
      </c>
      <c r="B81" s="5">
        <v>5.4847352464217701E-2</v>
      </c>
      <c r="C81" s="5">
        <v>4.48E-2</v>
      </c>
    </row>
    <row r="82" spans="1:3">
      <c r="A82" s="5">
        <v>2008</v>
      </c>
      <c r="B82" s="5">
        <v>-0.36552344111798202</v>
      </c>
      <c r="C82" s="5">
        <v>1.4E-2</v>
      </c>
    </row>
    <row r="83" spans="1:3">
      <c r="A83" s="5">
        <v>2009</v>
      </c>
      <c r="B83" s="5">
        <v>0.25935233877663999</v>
      </c>
      <c r="C83" s="5">
        <v>1.5E-3</v>
      </c>
    </row>
    <row r="84" spans="1:3">
      <c r="A84" s="5">
        <v>2010</v>
      </c>
      <c r="B84" s="5">
        <v>0.148210922787194</v>
      </c>
      <c r="C84" s="5">
        <v>1.4E-3</v>
      </c>
    </row>
    <row r="85" spans="1:3">
      <c r="A85" s="5">
        <v>2011</v>
      </c>
      <c r="B85" s="5">
        <v>2.09837473362805E-2</v>
      </c>
      <c r="C85" s="5">
        <v>5.0000000000000001E-4</v>
      </c>
    </row>
    <row r="86" spans="1:3">
      <c r="A86" s="5">
        <v>2012</v>
      </c>
      <c r="B86" s="5">
        <v>0.15890585241730301</v>
      </c>
      <c r="C86" s="5">
        <v>8.9999999999999998E-4</v>
      </c>
    </row>
    <row r="87" spans="1:3">
      <c r="A87" s="5">
        <v>2013</v>
      </c>
      <c r="B87" s="5">
        <v>0.32145085858125499</v>
      </c>
      <c r="C87" s="5">
        <v>5.9999999999999995E-4</v>
      </c>
    </row>
    <row r="88" spans="1:3">
      <c r="A88" s="5">
        <v>2014</v>
      </c>
      <c r="B88" s="5">
        <v>0.13524421649462201</v>
      </c>
      <c r="C88" s="5">
        <v>2.9999999999999997E-4</v>
      </c>
    </row>
    <row r="89" spans="1:3">
      <c r="A89" s="5">
        <v>2015</v>
      </c>
      <c r="B89" s="5">
        <v>1.3788916411676099E-2</v>
      </c>
      <c r="C89" s="5">
        <v>5.0000000000000001E-4</v>
      </c>
    </row>
    <row r="90" spans="1:3">
      <c r="A90" s="5">
        <v>2016</v>
      </c>
      <c r="B90" s="5">
        <v>0.117730808747982</v>
      </c>
      <c r="C90" s="5">
        <v>3.2000000000000002E-3</v>
      </c>
    </row>
    <row r="91" spans="1:3">
      <c r="A91" s="5">
        <v>2017</v>
      </c>
      <c r="B91" s="5">
        <v>0.21605481434499299</v>
      </c>
      <c r="C91" s="5">
        <v>9.4999999999999998E-3</v>
      </c>
    </row>
    <row r="92" spans="1:3">
      <c r="A92" s="5">
        <v>2018</v>
      </c>
      <c r="B92" s="5">
        <v>-4.2268692890885397E-2</v>
      </c>
      <c r="C92" s="5">
        <v>1.9699999999999999E-2</v>
      </c>
    </row>
    <row r="93" spans="1:3">
      <c r="A93" s="5">
        <v>2019</v>
      </c>
      <c r="B93" s="5">
        <v>0.312116799968088</v>
      </c>
      <c r="C93" s="5">
        <v>2.1100000000000001E-2</v>
      </c>
    </row>
    <row r="94" spans="1:3">
      <c r="A94" s="5">
        <v>2020</v>
      </c>
      <c r="B94" s="5">
        <v>0.180232018274225</v>
      </c>
      <c r="C94" s="5">
        <v>3.5999999999999999E-3</v>
      </c>
    </row>
    <row r="95" spans="1:3">
      <c r="A95" s="5">
        <v>2021</v>
      </c>
      <c r="B95" s="5">
        <v>0.28468851751964203</v>
      </c>
      <c r="C95" s="5">
        <v>4.0000000000000002E-4</v>
      </c>
    </row>
    <row r="96" spans="1:3">
      <c r="A96" s="5">
        <v>2022</v>
      </c>
      <c r="B96" s="5">
        <v>-0.18037505927178599</v>
      </c>
      <c r="C96" s="5">
        <v>2.0899999999999998E-2</v>
      </c>
    </row>
    <row r="97" spans="1:3">
      <c r="A97" s="5">
        <v>2023</v>
      </c>
      <c r="B97" s="5">
        <v>0.26060684985024102</v>
      </c>
      <c r="C97" s="5">
        <v>5.28E-2</v>
      </c>
    </row>
    <row r="98" spans="1:3">
      <c r="A98" s="5">
        <v>2024</v>
      </c>
      <c r="B98" s="5">
        <v>0.24878611262526701</v>
      </c>
      <c r="C98" s="5">
        <v>5.1799999999999999E-2</v>
      </c>
    </row>
    <row r="99" spans="1:3">
      <c r="A99" s="5">
        <v>2025</v>
      </c>
      <c r="B99" s="5">
        <v>0.17723658237597401</v>
      </c>
      <c r="C99" s="5">
        <v>4.2099999999999999E-2</v>
      </c>
    </row>
  </sheetData>
  <pageMargins left="0.7" right="0.7" top="0.75" bottom="0.75" header="0.511811023622047" footer="0.511811023622047"/>
  <pageSetup orientation="portrait" horizontalDpi="300" verticalDpi="30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26"/>
  <sheetViews>
    <sheetView zoomScale="110" zoomScaleNormal="110" workbookViewId="0"/>
  </sheetViews>
  <sheetFormatPr defaultColWidth="10" defaultRowHeight="14.4"/>
  <cols>
    <col min="1" max="1" width="24.20703125" customWidth="1"/>
    <col min="2" max="2" width="76.9453125" customWidth="1"/>
  </cols>
  <sheetData>
    <row r="1" spans="1:2" ht="15.3">
      <c r="A1" s="2" t="s">
        <v>3</v>
      </c>
      <c r="B1" s="2"/>
    </row>
    <row r="2" spans="1:2" ht="90">
      <c r="A2" s="6" t="s">
        <v>4</v>
      </c>
      <c r="B2" s="7" t="s">
        <v>5</v>
      </c>
    </row>
    <row r="3" spans="1:2" ht="45">
      <c r="A3" s="6" t="s">
        <v>6</v>
      </c>
      <c r="B3" s="7" t="s">
        <v>7</v>
      </c>
    </row>
    <row r="4" spans="1:2" ht="135">
      <c r="A4" s="8" t="s">
        <v>8</v>
      </c>
      <c r="B4" s="7" t="s">
        <v>9</v>
      </c>
    </row>
    <row r="5" spans="1:2" ht="60">
      <c r="A5" s="8" t="s">
        <v>10</v>
      </c>
      <c r="B5" s="7" t="s">
        <v>11</v>
      </c>
    </row>
    <row r="6" spans="1:2" ht="45">
      <c r="A6" s="6" t="s">
        <v>12</v>
      </c>
      <c r="B6" s="7" t="s">
        <v>13</v>
      </c>
    </row>
    <row r="7" spans="1:2" ht="75">
      <c r="A7" s="6" t="s">
        <v>14</v>
      </c>
      <c r="B7" s="7" t="s">
        <v>15</v>
      </c>
    </row>
    <row r="8" spans="1:2" ht="15">
      <c r="A8" s="6" t="s">
        <v>16</v>
      </c>
      <c r="B8" s="7" t="s">
        <v>17</v>
      </c>
    </row>
    <row r="9" spans="1:2" ht="45.3">
      <c r="A9" s="8" t="s">
        <v>18</v>
      </c>
      <c r="B9" s="9" t="s">
        <v>19</v>
      </c>
    </row>
    <row r="10" spans="1:2" ht="30.3">
      <c r="A10" s="8" t="s">
        <v>20</v>
      </c>
      <c r="B10" s="9" t="s">
        <v>21</v>
      </c>
    </row>
    <row r="11" spans="1:2" ht="15.3">
      <c r="A11" s="8" t="s">
        <v>22</v>
      </c>
      <c r="B11" s="10" t="s">
        <v>23</v>
      </c>
    </row>
    <row r="12" spans="1:2" ht="75.3">
      <c r="A12" s="11" t="s">
        <v>24</v>
      </c>
      <c r="B12" s="9" t="s">
        <v>25</v>
      </c>
    </row>
    <row r="13" spans="1:2" ht="30.3">
      <c r="A13" s="8" t="s">
        <v>26</v>
      </c>
      <c r="B13" s="9" t="s">
        <v>27</v>
      </c>
    </row>
    <row r="14" spans="1:2" ht="15.3">
      <c r="A14" s="12"/>
      <c r="B14" s="12"/>
    </row>
    <row r="15" spans="1:2" ht="16" customHeight="1">
      <c r="A15" s="1" t="s">
        <v>28</v>
      </c>
      <c r="B15" s="1"/>
    </row>
    <row r="16" spans="1:2" ht="30.3">
      <c r="A16" s="13" t="s">
        <v>29</v>
      </c>
      <c r="B16" s="9" t="s">
        <v>30</v>
      </c>
    </row>
    <row r="17" spans="1:2" ht="75.3">
      <c r="A17" s="6" t="s">
        <v>31</v>
      </c>
      <c r="B17" s="9" t="s">
        <v>32</v>
      </c>
    </row>
    <row r="18" spans="1:2" ht="90">
      <c r="A18" s="14" t="s">
        <v>33</v>
      </c>
      <c r="B18" s="7" t="s">
        <v>34</v>
      </c>
    </row>
    <row r="19" spans="1:2" ht="15.3">
      <c r="A19" s="12"/>
      <c r="B19" s="12"/>
    </row>
    <row r="20" spans="1:2" ht="15.3">
      <c r="A20" s="12"/>
      <c r="B20" s="12"/>
    </row>
    <row r="21" spans="1:2" ht="15.3">
      <c r="A21" s="12"/>
      <c r="B21" s="12"/>
    </row>
    <row r="22" spans="1:2" ht="15.3">
      <c r="A22" s="12"/>
      <c r="B22" s="12"/>
    </row>
    <row r="23" spans="1:2" ht="15.3">
      <c r="A23" s="12"/>
      <c r="B23" s="12"/>
    </row>
    <row r="24" spans="1:2" ht="15.3">
      <c r="A24" s="12"/>
      <c r="B24" s="12"/>
    </row>
    <row r="25" spans="1:2" ht="15.3">
      <c r="A25" s="12"/>
      <c r="B25" s="12"/>
    </row>
    <row r="26" spans="1:2" ht="15.3">
      <c r="A26" s="12"/>
      <c r="B26" s="12"/>
    </row>
  </sheetData>
  <mergeCells count="2">
    <mergeCell ref="A1:B1"/>
    <mergeCell ref="A15:B15"/>
  </mergeCells>
  <pageMargins left="0.78749999999999998" right="0.78749999999999998" top="1.05277777777778" bottom="1.05277777777778" header="0.78749999999999998" footer="0.78749999999999998"/>
  <pageSetup orientation="portrait" horizontalDpi="300" verticalDpi="300"/>
  <headerFooter>
    <oddHeader>&amp;C&amp;"Times New Roman,Regular"&amp;12&amp;Kffffff&amp;A</oddHeader>
    <oddFooter>&amp;C&amp;"Times New Roman,Regular"&amp;12&amp;KffffffPage &amp;P</oddFooter>
  </headerFooter>
</worksheet>
</file>

<file path=docProps/app.xml><?xml version="1.0" encoding="utf-8"?>
<Properties xmlns="http://schemas.openxmlformats.org/officeDocument/2006/extended-properties" xmlns:vt="http://schemas.openxmlformats.org/officeDocument/2006/docPropsVTypes">
  <Template/>
  <TotalTime>16</TotalTime>
  <Application>Microsoft Excel</Application>
  <DocSecurity>0</DocSecurity>
  <ScaleCrop>false</ScaleCrop>
  <HeadingPairs>
    <vt:vector size="2" baseType="variant">
      <vt:variant>
        <vt:lpstr>Worksheets</vt:lpstr>
      </vt:variant>
      <vt:variant>
        <vt:i4>2</vt:i4>
      </vt:variant>
    </vt:vector>
  </HeadingPairs>
  <TitlesOfParts>
    <vt:vector size="2" baseType="lpstr">
      <vt:lpstr>Data</vt:lpstr>
      <vt:lpstr>Explanations_Sources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Ion, Mihai B.</dc:creator>
  <dc:description/>
  <cp:lastModifiedBy>Ion, Mihai B.</cp:lastModifiedBy>
  <cp:revision>2</cp:revision>
  <dcterms:created xsi:type="dcterms:W3CDTF">2026-01-14T22:51:54Z</dcterms:created>
  <dcterms:modified xsi:type="dcterms:W3CDTF">2026-02-05T22:03:21Z</dcterms:modified>
  <dc:language>en-US</dc:language>
</cp:coreProperties>
</file>