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onmi\Dropbox\0teaching\OU\Investments\LECTURES\lecture_05_portfolio_math\Lab_Solutions\"/>
    </mc:Choice>
  </mc:AlternateContent>
  <xr:revisionPtr revIDLastSave="0" documentId="13_ncr:1_{12C6583A-5665-437A-B714-46668B9FF994}" xr6:coauthVersionLast="47" xr6:coauthVersionMax="47" xr10:uidLastSave="{00000000-0000-0000-0000-000000000000}"/>
  <bookViews>
    <workbookView xWindow="-96" yWindow="-96" windowWidth="23232" windowHeight="13872" tabRatio="500" xr2:uid="{00000000-000D-0000-FFFF-FFFF00000000}"/>
  </bookViews>
  <sheets>
    <sheet name="Data" sheetId="1" r:id="rId1"/>
    <sheet name="Explanations_Sources" sheetId="2" r:id="rId2"/>
  </sheets>
  <calcPr calcId="191029" iterate="1" iterateDelta="9.8999999999999999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63" i="1" l="1"/>
  <c r="J64" i="1"/>
  <c r="J65" i="1"/>
  <c r="J66" i="1"/>
  <c r="J67" i="1"/>
  <c r="J68" i="1"/>
  <c r="J69" i="1"/>
  <c r="J70" i="1"/>
  <c r="J71" i="1"/>
  <c r="J72" i="1"/>
  <c r="J62" i="1"/>
  <c r="H62" i="1"/>
  <c r="J49" i="1"/>
  <c r="J50" i="1"/>
  <c r="J51" i="1"/>
  <c r="J52" i="1"/>
  <c r="J53" i="1"/>
  <c r="J54" i="1"/>
  <c r="J55" i="1"/>
  <c r="J56" i="1"/>
  <c r="J57" i="1"/>
  <c r="J58" i="1"/>
  <c r="J48" i="1"/>
  <c r="H48" i="1"/>
  <c r="J35" i="1"/>
  <c r="J36" i="1"/>
  <c r="J37" i="1"/>
  <c r="J38" i="1"/>
  <c r="J39" i="1"/>
  <c r="J40" i="1"/>
  <c r="J41" i="1"/>
  <c r="J42" i="1"/>
  <c r="J43" i="1"/>
  <c r="J44" i="1"/>
  <c r="J34" i="1"/>
  <c r="H34" i="1"/>
  <c r="J21" i="1"/>
  <c r="J22" i="1"/>
  <c r="J23" i="1"/>
  <c r="J24" i="1"/>
  <c r="J25" i="1"/>
  <c r="J26" i="1"/>
  <c r="L26" i="1" s="1"/>
  <c r="J27" i="1"/>
  <c r="L27" i="1" s="1"/>
  <c r="J28" i="1"/>
  <c r="L28" i="1" s="1"/>
  <c r="J29" i="1"/>
  <c r="L29" i="1" s="1"/>
  <c r="J30" i="1"/>
  <c r="L30" i="1" s="1"/>
  <c r="J20" i="1"/>
  <c r="L21" i="1"/>
  <c r="L22" i="1"/>
  <c r="L23" i="1"/>
  <c r="L24" i="1"/>
  <c r="L25" i="1"/>
  <c r="L20" i="1"/>
  <c r="K21" i="1"/>
  <c r="K22" i="1"/>
  <c r="K23" i="1"/>
  <c r="K24" i="1"/>
  <c r="K25" i="1"/>
  <c r="K26" i="1"/>
  <c r="K27" i="1"/>
  <c r="K28" i="1"/>
  <c r="K29" i="1"/>
  <c r="K30" i="1"/>
  <c r="K20" i="1"/>
  <c r="I21" i="1"/>
  <c r="I22" i="1"/>
  <c r="I23" i="1"/>
  <c r="I24" i="1"/>
  <c r="I25" i="1"/>
  <c r="I26" i="1"/>
  <c r="I27" i="1"/>
  <c r="I28" i="1"/>
  <c r="I29" i="1"/>
  <c r="I30" i="1"/>
  <c r="I20" i="1"/>
  <c r="H22" i="1"/>
  <c r="H23" i="1" s="1"/>
  <c r="H24" i="1" s="1"/>
  <c r="H25" i="1" s="1"/>
  <c r="H26" i="1" s="1"/>
  <c r="H27" i="1" s="1"/>
  <c r="H28" i="1" s="1"/>
  <c r="H29" i="1" s="1"/>
  <c r="H30" i="1" s="1"/>
  <c r="H21" i="1"/>
  <c r="H20" i="1"/>
  <c r="I16" i="1"/>
  <c r="I15" i="1"/>
  <c r="O6" i="1"/>
  <c r="N5" i="1"/>
  <c r="M4" i="1"/>
  <c r="I62" i="1" l="1"/>
  <c r="K62" i="1" s="1"/>
  <c r="L62" i="1" s="1"/>
  <c r="H63" i="1"/>
  <c r="H49" i="1"/>
  <c r="I48" i="1"/>
  <c r="K48" i="1" s="1"/>
  <c r="H35" i="1"/>
  <c r="I34" i="1"/>
  <c r="K34" i="1" s="1"/>
  <c r="I63" i="1" l="1"/>
  <c r="K63" i="1"/>
  <c r="H64" i="1"/>
  <c r="I49" i="1"/>
  <c r="H50" i="1"/>
  <c r="K49" i="1"/>
  <c r="L48" i="1"/>
  <c r="L34" i="1"/>
  <c r="I35" i="1"/>
  <c r="H36" i="1"/>
  <c r="K35" i="1"/>
  <c r="H65" i="1" l="1"/>
  <c r="I64" i="1"/>
  <c r="L63" i="1"/>
  <c r="L49" i="1"/>
  <c r="I50" i="1"/>
  <c r="H51" i="1"/>
  <c r="K50" i="1"/>
  <c r="L35" i="1"/>
  <c r="H37" i="1"/>
  <c r="I36" i="1"/>
  <c r="K36" i="1"/>
  <c r="L36" i="1" s="1"/>
  <c r="I10" i="1"/>
  <c r="H10" i="1"/>
  <c r="H9" i="1"/>
  <c r="J7" i="1"/>
  <c r="I7" i="1"/>
  <c r="H7" i="1"/>
  <c r="I4" i="1"/>
  <c r="J4" i="1"/>
  <c r="I5" i="1"/>
  <c r="J5" i="1"/>
  <c r="I6" i="1"/>
  <c r="J6" i="1"/>
  <c r="H6" i="1"/>
  <c r="H5" i="1"/>
  <c r="H4"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2" i="1"/>
  <c r="K64" i="1" l="1"/>
  <c r="L64" i="1" s="1"/>
  <c r="H66" i="1"/>
  <c r="I65" i="1"/>
  <c r="L50" i="1"/>
  <c r="H52" i="1"/>
  <c r="I51" i="1"/>
  <c r="K51" i="1"/>
  <c r="H38" i="1"/>
  <c r="I37" i="1"/>
  <c r="K37" i="1" s="1"/>
  <c r="L37" i="1" s="1"/>
  <c r="H15" i="1"/>
  <c r="H16" i="1"/>
  <c r="K65" i="1" l="1"/>
  <c r="L65" i="1" s="1"/>
  <c r="I66" i="1"/>
  <c r="H67" i="1"/>
  <c r="K66" i="1"/>
  <c r="L51" i="1"/>
  <c r="I52" i="1"/>
  <c r="H53" i="1"/>
  <c r="K52" i="1"/>
  <c r="I38" i="1"/>
  <c r="H39" i="1"/>
  <c r="K38" i="1"/>
  <c r="H17" i="1"/>
  <c r="H68" i="1" l="1"/>
  <c r="I67" i="1"/>
  <c r="L66" i="1"/>
  <c r="L52" i="1"/>
  <c r="H54" i="1"/>
  <c r="I53" i="1"/>
  <c r="K53" i="1" s="1"/>
  <c r="L38" i="1"/>
  <c r="I39" i="1"/>
  <c r="K39" i="1"/>
  <c r="H40" i="1"/>
  <c r="I68" i="1" l="1"/>
  <c r="K68" i="1" s="1"/>
  <c r="H69" i="1"/>
  <c r="K67" i="1"/>
  <c r="L67" i="1" s="1"/>
  <c r="L53" i="1"/>
  <c r="H55" i="1"/>
  <c r="I54" i="1"/>
  <c r="H41" i="1"/>
  <c r="I40" i="1"/>
  <c r="L39" i="1"/>
  <c r="I69" i="1" l="1"/>
  <c r="K69" i="1" s="1"/>
  <c r="H70" i="1"/>
  <c r="L68" i="1"/>
  <c r="K54" i="1"/>
  <c r="L54" i="1" s="1"/>
  <c r="I55" i="1"/>
  <c r="K55" i="1" s="1"/>
  <c r="L55" i="1" s="1"/>
  <c r="H56" i="1"/>
  <c r="K40" i="1"/>
  <c r="L40" i="1" s="1"/>
  <c r="I41" i="1"/>
  <c r="K41" i="1" s="1"/>
  <c r="H42" i="1"/>
  <c r="I70" i="1" l="1"/>
  <c r="K70" i="1" s="1"/>
  <c r="H71" i="1"/>
  <c r="L69" i="1"/>
  <c r="H57" i="1"/>
  <c r="I56" i="1"/>
  <c r="K56" i="1" s="1"/>
  <c r="L56" i="1" s="1"/>
  <c r="I42" i="1"/>
  <c r="H43" i="1"/>
  <c r="K42" i="1"/>
  <c r="L42" i="1" s="1"/>
  <c r="L41" i="1"/>
  <c r="L70" i="1" l="1"/>
  <c r="I71" i="1"/>
  <c r="H72" i="1"/>
  <c r="K71" i="1"/>
  <c r="H58" i="1"/>
  <c r="I57" i="1"/>
  <c r="K43" i="1"/>
  <c r="I43" i="1"/>
  <c r="H44" i="1"/>
  <c r="L71" i="1" l="1"/>
  <c r="I72" i="1"/>
  <c r="K72" i="1" s="1"/>
  <c r="I58" i="1"/>
  <c r="K58" i="1" s="1"/>
  <c r="K57" i="1"/>
  <c r="L57" i="1" s="1"/>
  <c r="L43" i="1"/>
  <c r="I44" i="1"/>
  <c r="K44" i="1" s="1"/>
  <c r="L72" i="1" l="1"/>
  <c r="L58" i="1"/>
  <c r="L44" i="1"/>
</calcChain>
</file>

<file path=xl/sharedStrings.xml><?xml version="1.0" encoding="utf-8"?>
<sst xmlns="http://schemas.openxmlformats.org/spreadsheetml/2006/main" count="96" uniqueCount="57">
  <si>
    <t>year</t>
  </si>
  <si>
    <t>sp500</t>
  </si>
  <si>
    <t>tbill</t>
  </si>
  <si>
    <t>tbond</t>
  </si>
  <si>
    <t>Explanations, by asset class</t>
  </si>
  <si>
    <t>Stocks (Large Cap)</t>
  </si>
  <si>
    <t>I use the S&amp;P 500, which was created in 1957, and then back fill the data using other indices of large market cap companies that existed prior. Each year, I compute the annual return, by first computing the dividend yield by dividing the dividends paid and the price change in the index, by the level of the index at the start of the year. Thus, if the index starts at 1000, and increases to 1080, while delivering a dividend of 5, my annual return = (1080-1000+5)/1000 = 8.5%</t>
  </si>
  <si>
    <t>Stocks (Small Cap)</t>
  </si>
  <si>
    <t>I use the value-weighted bottom decile of US stocks, as estimated and reported by Ken French on his amazing data page, for annual returns every year from 1928 to the most recent year.</t>
  </si>
  <si>
    <t>US T.Bond</t>
  </si>
  <si>
    <t>I use the 10-year US treasury bond, since it is the only longer maturity bond with an uninterrupted history going back in time. For the data, I use the yields on a constant-maturrity 10-year bond, which can be found on FRED (the Federal Reserve website). I convert the yield into a return, by repricing the bond, issued at par at the prior year's yield, with the new yield, while keeping the maturity constant at 10 years. Thus, if the yield goes from 2.5% to 3%, I first price a 2.5%, 10 year coupon bond with a 3% interest rate, and subtract this number from the par value of the bond which is $1000. That gives me the price change. Adding the 3% coupon for the current year gives me the total return.</t>
  </si>
  <si>
    <t>US T.Bill</t>
  </si>
  <si>
    <t>I use the 3-month US treasury bill, again choosing it over the 6-month because of longevity. While I used to report the end of the year number as the return on the T.Bill for the year, I have replaced that with the average T.Bill rate over the year, since that is a better representation.</t>
  </si>
  <si>
    <t>Aaa &amp; Baa Corporate Bond</t>
  </si>
  <si>
    <t>I obtain the yield on a Moody's Aaa and Baa corporate bond yields from FRED and then compute the return on the bond, using the same approach that I use for the US T.Bond.</t>
  </si>
  <si>
    <t>Real Estate</t>
  </si>
  <si>
    <t xml:space="preserve">I use the home price data that Robert Shiller reports on his webpage to compute a real estate return on residential real estate. That series has now morphed into the Case-Shiller Index. Note that this return is just price appreciation, and will understate the returns on real estate by the cash flow return (from rental income) each year. </t>
  </si>
  <si>
    <t>Gold</t>
  </si>
  <si>
    <t xml:space="preserve">Year-end prices for gold, per oz, </t>
  </si>
  <si>
    <t>Inflation Rate</t>
  </si>
  <si>
    <t>I use the CPI for all urban consumers, reported on FRED. I use the non seasonally adjusted numbers, because they go back to 1914. Seasonal adjustments began in 1948.</t>
  </si>
  <si>
    <t>Real Returns</t>
  </si>
  <si>
    <t>For each of the data series. I computre a real return by removing the inflatin for the year from the nominal return, using (1+ Nominal Rate)/ (1+Inflation Rate) -1.</t>
  </si>
  <si>
    <t>Arithmetic Average Return</t>
  </si>
  <si>
    <t>A simple average of the annual returns over the specified period (10 yrs, 50 yrs etc.)</t>
  </si>
  <si>
    <t>Geometric Average Return</t>
  </si>
  <si>
    <t>A compounded average of the returns over the period. This is most simply computed by dividing the value you would have at the end of the period by the value at the beginning and then computing the compouded average. To compute the cumulated value on both stocks and bonds, I assume that dividends/coupons get reinvested back.</t>
  </si>
  <si>
    <t>Risk Premium</t>
  </si>
  <si>
    <t>The risk premium is the difference in the annualized return on stocks and the annualized return on T.Bonds and on T.Bills over the specified period.</t>
  </si>
  <si>
    <t>FAQ</t>
  </si>
  <si>
    <t>How precise are the annual numbers?</t>
  </si>
  <si>
    <t>Since the S&amp;P and US treasuries are liquid and the underlying data is widely dispersed, the annual numbers are reliable.</t>
  </si>
  <si>
    <t>How good as the averages as predictors?</t>
  </si>
  <si>
    <t>The returns, especially on stocks and bonds, are noisy, with up years and down years. The averages that have been computed come with error, and I have computed standard errros in each of the numbers (especially the risk premiums). Note that even with the longest data series, there is substantial standard error and it becomes explosively large for shorter periods.</t>
  </si>
  <si>
    <t>Why do you keep the maturity of the 10-year bond unchanged, when you compute the return on the bond?</t>
  </si>
  <si>
    <t>Normally, when you buy a 10-year bond and hold it for a year, you will end up with a 9-year bond. While I could compute the return using a 9-year maturity, and the answer will be fairly close to what I report, I want to keep the 10-year rmaturity going for consistency in my risk premium computation. Put simply, think of the return on the 10-year bond as the one you would have if the coupon changed, but the maturity is reset to 10 year at the end of the year.</t>
  </si>
  <si>
    <t>60-40 portfolio</t>
  </si>
  <si>
    <t>Mean</t>
  </si>
  <si>
    <t>Std dev</t>
  </si>
  <si>
    <t>Variance</t>
  </si>
  <si>
    <t>Sharpe Ratio</t>
  </si>
  <si>
    <t>60-40</t>
  </si>
  <si>
    <t>weights</t>
  </si>
  <si>
    <t>Stdev</t>
  </si>
  <si>
    <t>Sharpe ratio</t>
  </si>
  <si>
    <t>Using summary stats of portfolio returns</t>
  </si>
  <si>
    <t>Using summary stats of assets inside the portfolio</t>
  </si>
  <si>
    <t>Covariance (sp500, tbonds)</t>
  </si>
  <si>
    <t>Correlation(sp500, tbonds)</t>
  </si>
  <si>
    <t>Covariance matrix</t>
  </si>
  <si>
    <t>Correlation matrix</t>
  </si>
  <si>
    <t>Portfolio</t>
  </si>
  <si>
    <t>weight(sp500)</t>
  </si>
  <si>
    <t>weight(tbonds)</t>
  </si>
  <si>
    <t>portfolio std dev</t>
  </si>
  <si>
    <t>portf mean</t>
  </si>
  <si>
    <t>Assuming a different correlation: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</si>
</sst>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Aptos Narrow"/>
      <family val="2"/>
      <charset val="1"/>
    </font>
    <font>
      <b/>
      <sz val="11"/>
      <color rgb="FF000000"/>
      <name val="Aptos Narrow"/>
      <family val="2"/>
      <charset val="1"/>
    </font>
    <font>
      <b/>
      <sz val="12"/>
      <name val="Geneva"/>
      <family val="2"/>
      <charset val="1"/>
    </font>
    <font>
      <sz val="12"/>
      <color rgb="FFDD0806"/>
      <name val="Geneva"/>
      <family val="2"/>
      <charset val="1"/>
    </font>
    <font>
      <sz val="12"/>
      <name val="Geneva"/>
      <family val="2"/>
      <charset val="1"/>
    </font>
    <font>
      <b/>
      <sz val="10"/>
      <name val="Geneva"/>
      <family val="2"/>
      <charset val="1"/>
    </font>
    <font>
      <b/>
      <sz val="11"/>
      <color rgb="FF000000"/>
      <name val="Aptos Narrow"/>
      <family val="2"/>
    </font>
    <font>
      <i/>
      <sz val="11"/>
      <color rgb="FF000000"/>
      <name val="Aptos Narrow"/>
      <family val="2"/>
      <charset val="1"/>
    </font>
  </fonts>
  <fills count="2">
    <fill>
      <patternFill patternType="none"/>
    </fill>
    <fill>
      <patternFill patternType="gray125"/>
    </fill>
  </fills>
  <borders count="4">
    <border>
      <left/>
      <right/>
      <top/>
      <bottom/>
      <diagonal/>
    </border>
    <border>
      <left style="thin">
        <color rgb="FF3D3D3D"/>
      </left>
      <right style="thin">
        <color rgb="FF3D3D3D"/>
      </right>
      <top style="thin">
        <color rgb="FF3D3D3D"/>
      </top>
      <bottom style="thin">
        <color rgb="FF3D3D3D"/>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18">
    <xf numFmtId="0" fontId="0" fillId="0" borderId="0" xfId="0"/>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3" fillId="0" borderId="1" xfId="0" applyFont="1" applyBorder="1" applyAlignment="1">
      <alignment vertical="center" wrapText="1"/>
    </xf>
    <xf numFmtId="0" fontId="4" fillId="0" borderId="1" xfId="0" applyFont="1" applyBorder="1" applyAlignment="1">
      <alignment vertical="top" wrapText="1"/>
    </xf>
    <xf numFmtId="0" fontId="3" fillId="0" borderId="1" xfId="0" applyFont="1" applyBorder="1" applyAlignment="1">
      <alignment vertical="center"/>
    </xf>
    <xf numFmtId="0" fontId="4" fillId="0" borderId="1" xfId="0" applyFont="1" applyBorder="1" applyAlignment="1">
      <alignment wrapText="1"/>
    </xf>
    <xf numFmtId="0" fontId="4" fillId="0" borderId="1" xfId="0" applyFont="1" applyBorder="1"/>
    <xf numFmtId="0" fontId="3" fillId="0" borderId="1" xfId="0" applyFont="1" applyBorder="1" applyAlignment="1">
      <alignment horizontal="lef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left" vertical="top" wrapText="1"/>
    </xf>
    <xf numFmtId="0" fontId="6" fillId="0" borderId="0" xfId="0" applyFont="1" applyAlignment="1">
      <alignment horizontal="center" wrapText="1"/>
    </xf>
    <xf numFmtId="0" fontId="0" fillId="0" borderId="2" xfId="0" applyBorder="1"/>
    <xf numFmtId="0" fontId="7" fillId="0" borderId="3" xfId="0" applyFont="1" applyBorder="1" applyAlignment="1">
      <alignment horizontal="center"/>
    </xf>
    <xf numFmtId="0" fontId="2" fillId="0" borderId="1" xfId="0" applyFont="1" applyBorder="1" applyAlignment="1">
      <alignment horizontal="center"/>
    </xf>
    <xf numFmtId="0" fontId="5" fillId="0" borderId="1"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DD080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D3D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Data!$J$20:$J$30</c:f>
              <c:numCache>
                <c:formatCode>General</c:formatCode>
                <c:ptCount val="11"/>
                <c:pt idx="0">
                  <c:v>7.90242543496847E-2</c:v>
                </c:pt>
                <c:pt idx="1">
                  <c:v>7.406359471543926E-2</c:v>
                </c:pt>
                <c:pt idx="2">
                  <c:v>7.4783928054290447E-2</c:v>
                </c:pt>
                <c:pt idx="3">
                  <c:v>8.1033895838056591E-2</c:v>
                </c:pt>
                <c:pt idx="4">
                  <c:v>9.1689613373402271E-2</c:v>
                </c:pt>
                <c:pt idx="5">
                  <c:v>0.10542350152049705</c:v>
                </c:pt>
                <c:pt idx="6">
                  <c:v>0.12119356703855103</c:v>
                </c:pt>
                <c:pt idx="7">
                  <c:v>0.13830503698933222</c:v>
                </c:pt>
                <c:pt idx="8">
                  <c:v>0.15631801677388504</c:v>
                </c:pt>
                <c:pt idx="9">
                  <c:v>0.17495427410048583</c:v>
                </c:pt>
                <c:pt idx="10">
                  <c:v>0.194034301684889</c:v>
                </c:pt>
              </c:numCache>
            </c:numRef>
          </c:xVal>
          <c:yVal>
            <c:numRef>
              <c:f>Data!$K$20:$K$30</c:f>
              <c:numCache>
                <c:formatCode>General</c:formatCode>
                <c:ptCount val="11"/>
                <c:pt idx="0">
                  <c:v>4.8223616587018805E-2</c:v>
                </c:pt>
                <c:pt idx="1">
                  <c:v>5.5255905988147641E-2</c:v>
                </c:pt>
                <c:pt idx="2">
                  <c:v>6.2288195389276477E-2</c:v>
                </c:pt>
                <c:pt idx="3">
                  <c:v>6.9320484790405312E-2</c:v>
                </c:pt>
                <c:pt idx="4">
                  <c:v>7.6352774191534134E-2</c:v>
                </c:pt>
                <c:pt idx="5">
                  <c:v>8.338506359266297E-2</c:v>
                </c:pt>
                <c:pt idx="6">
                  <c:v>9.0417352993791805E-2</c:v>
                </c:pt>
                <c:pt idx="7">
                  <c:v>9.7449642394920641E-2</c:v>
                </c:pt>
                <c:pt idx="8">
                  <c:v>0.10448193179604946</c:v>
                </c:pt>
                <c:pt idx="9">
                  <c:v>0.1115142211971783</c:v>
                </c:pt>
                <c:pt idx="10">
                  <c:v>0.11854651059830712</c:v>
                </c:pt>
              </c:numCache>
            </c:numRef>
          </c:yVal>
          <c:smooth val="1"/>
          <c:extLst>
            <c:ext xmlns:c16="http://schemas.microsoft.com/office/drawing/2014/chart" uri="{C3380CC4-5D6E-409C-BE32-E72D297353CC}">
              <c16:uniqueId val="{00000001-FEA4-4F5C-A686-02F675FC9A48}"/>
            </c:ext>
          </c:extLst>
        </c:ser>
        <c:ser>
          <c:idx val="1"/>
          <c:order val="1"/>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Data!$J$34:$J$44</c:f>
              <c:numCache>
                <c:formatCode>General</c:formatCode>
                <c:ptCount val="11"/>
                <c:pt idx="0">
                  <c:v>7.90242543496847E-2</c:v>
                </c:pt>
                <c:pt idx="1">
                  <c:v>7.3721147918881402E-2</c:v>
                </c:pt>
                <c:pt idx="2">
                  <c:v>7.4179952720049944E-2</c:v>
                </c:pt>
                <c:pt idx="3">
                  <c:v>8.0301967477375183E-2</c:v>
                </c:pt>
                <c:pt idx="4">
                  <c:v>9.0950697831535754E-2</c:v>
                </c:pt>
                <c:pt idx="5">
                  <c:v>0.10475464548871591</c:v>
                </c:pt>
                <c:pt idx="6">
                  <c:v>0.12063550442140611</c:v>
                </c:pt>
                <c:pt idx="7">
                  <c:v>0.13787747083067983</c:v>
                </c:pt>
                <c:pt idx="8">
                  <c:v>0.15602997102621075</c:v>
                </c:pt>
                <c:pt idx="9">
                  <c:v>0.17480958101412142</c:v>
                </c:pt>
                <c:pt idx="10">
                  <c:v>0.194034301684889</c:v>
                </c:pt>
              </c:numCache>
            </c:numRef>
          </c:xVal>
          <c:yVal>
            <c:numRef>
              <c:f>Data!$K$34:$K$44</c:f>
              <c:numCache>
                <c:formatCode>General</c:formatCode>
                <c:ptCount val="11"/>
                <c:pt idx="0">
                  <c:v>4.8223616587018805E-2</c:v>
                </c:pt>
                <c:pt idx="1">
                  <c:v>5.5255905988147641E-2</c:v>
                </c:pt>
                <c:pt idx="2">
                  <c:v>6.2288195389276477E-2</c:v>
                </c:pt>
                <c:pt idx="3">
                  <c:v>6.9320484790405312E-2</c:v>
                </c:pt>
                <c:pt idx="4">
                  <c:v>7.6352774191534134E-2</c:v>
                </c:pt>
                <c:pt idx="5">
                  <c:v>8.338506359266297E-2</c:v>
                </c:pt>
                <c:pt idx="6">
                  <c:v>9.0417352993791805E-2</c:v>
                </c:pt>
                <c:pt idx="7">
                  <c:v>9.7449642394920641E-2</c:v>
                </c:pt>
                <c:pt idx="8">
                  <c:v>0.10448193179604946</c:v>
                </c:pt>
                <c:pt idx="9">
                  <c:v>0.1115142211971783</c:v>
                </c:pt>
                <c:pt idx="10">
                  <c:v>0.11854651059830712</c:v>
                </c:pt>
              </c:numCache>
            </c:numRef>
          </c:yVal>
          <c:smooth val="1"/>
          <c:extLst>
            <c:ext xmlns:c16="http://schemas.microsoft.com/office/drawing/2014/chart" uri="{C3380CC4-5D6E-409C-BE32-E72D297353CC}">
              <c16:uniqueId val="{00000003-FEA4-4F5C-A686-02F675FC9A48}"/>
            </c:ext>
          </c:extLst>
        </c:ser>
        <c:ser>
          <c:idx val="2"/>
          <c:order val="2"/>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Data!$J$48:$J$58</c:f>
              <c:numCache>
                <c:formatCode>General</c:formatCode>
                <c:ptCount val="11"/>
                <c:pt idx="0">
                  <c:v>7.90242543496847E-2</c:v>
                </c:pt>
                <c:pt idx="1">
                  <c:v>5.1718398746227336E-2</c:v>
                </c:pt>
                <c:pt idx="2">
                  <c:v>2.4412543142769954E-2</c:v>
                </c:pt>
                <c:pt idx="3">
                  <c:v>2.8933124606874286E-3</c:v>
                </c:pt>
                <c:pt idx="4">
                  <c:v>3.0199168064144806E-2</c:v>
                </c:pt>
                <c:pt idx="5">
                  <c:v>5.750502366760217E-2</c:v>
                </c:pt>
                <c:pt idx="6">
                  <c:v>8.4810879271059528E-2</c:v>
                </c:pt>
                <c:pt idx="7">
                  <c:v>0.11211673487451689</c:v>
                </c:pt>
                <c:pt idx="8">
                  <c:v>0.13942259047797426</c:v>
                </c:pt>
                <c:pt idx="9">
                  <c:v>0.16672844608143161</c:v>
                </c:pt>
                <c:pt idx="10">
                  <c:v>0.194034301684889</c:v>
                </c:pt>
              </c:numCache>
            </c:numRef>
          </c:xVal>
          <c:yVal>
            <c:numRef>
              <c:f>Data!$K$48:$K$58</c:f>
              <c:numCache>
                <c:formatCode>General</c:formatCode>
                <c:ptCount val="11"/>
                <c:pt idx="0">
                  <c:v>4.8223616587018805E-2</c:v>
                </c:pt>
                <c:pt idx="1">
                  <c:v>5.5255905988147641E-2</c:v>
                </c:pt>
                <c:pt idx="2">
                  <c:v>6.2288195389276477E-2</c:v>
                </c:pt>
                <c:pt idx="3">
                  <c:v>6.9320484790405312E-2</c:v>
                </c:pt>
                <c:pt idx="4">
                  <c:v>7.6352774191534134E-2</c:v>
                </c:pt>
                <c:pt idx="5">
                  <c:v>8.338506359266297E-2</c:v>
                </c:pt>
                <c:pt idx="6">
                  <c:v>9.0417352993791805E-2</c:v>
                </c:pt>
                <c:pt idx="7">
                  <c:v>9.7449642394920641E-2</c:v>
                </c:pt>
                <c:pt idx="8">
                  <c:v>0.10448193179604946</c:v>
                </c:pt>
                <c:pt idx="9">
                  <c:v>0.1115142211971783</c:v>
                </c:pt>
                <c:pt idx="10">
                  <c:v>0.11854651059830712</c:v>
                </c:pt>
              </c:numCache>
            </c:numRef>
          </c:yVal>
          <c:smooth val="1"/>
          <c:extLst>
            <c:ext xmlns:c16="http://schemas.microsoft.com/office/drawing/2014/chart" uri="{C3380CC4-5D6E-409C-BE32-E72D297353CC}">
              <c16:uniqueId val="{00000004-FEA4-4F5C-A686-02F675FC9A48}"/>
            </c:ext>
          </c:extLst>
        </c:ser>
        <c:ser>
          <c:idx val="3"/>
          <c:order val="3"/>
          <c:tx>
            <c:v>cor 1</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Data!$J$62:$J$72</c:f>
              <c:numCache>
                <c:formatCode>General</c:formatCode>
                <c:ptCount val="11"/>
                <c:pt idx="0">
                  <c:v>7.90242543496847E-2</c:v>
                </c:pt>
                <c:pt idx="1">
                  <c:v>9.0525259083205134E-2</c:v>
                </c:pt>
                <c:pt idx="2">
                  <c:v>0.10202626381672558</c:v>
                </c:pt>
                <c:pt idx="3">
                  <c:v>0.11352726855024602</c:v>
                </c:pt>
                <c:pt idx="4">
                  <c:v>0.12502827328376642</c:v>
                </c:pt>
                <c:pt idx="5">
                  <c:v>0.13652927801728687</c:v>
                </c:pt>
                <c:pt idx="6">
                  <c:v>0.14803028275080729</c:v>
                </c:pt>
                <c:pt idx="7">
                  <c:v>0.15953128748432771</c:v>
                </c:pt>
                <c:pt idx="8">
                  <c:v>0.17103229221784816</c:v>
                </c:pt>
                <c:pt idx="9">
                  <c:v>0.18253329695136858</c:v>
                </c:pt>
                <c:pt idx="10">
                  <c:v>0.194034301684889</c:v>
                </c:pt>
              </c:numCache>
            </c:numRef>
          </c:xVal>
          <c:yVal>
            <c:numRef>
              <c:f>Data!$K$62:$K$72</c:f>
              <c:numCache>
                <c:formatCode>General</c:formatCode>
                <c:ptCount val="11"/>
                <c:pt idx="0">
                  <c:v>4.8223616587018805E-2</c:v>
                </c:pt>
                <c:pt idx="1">
                  <c:v>5.5255905988147641E-2</c:v>
                </c:pt>
                <c:pt idx="2">
                  <c:v>6.2288195389276477E-2</c:v>
                </c:pt>
                <c:pt idx="3">
                  <c:v>6.9320484790405312E-2</c:v>
                </c:pt>
                <c:pt idx="4">
                  <c:v>7.6352774191534134E-2</c:v>
                </c:pt>
                <c:pt idx="5">
                  <c:v>8.338506359266297E-2</c:v>
                </c:pt>
                <c:pt idx="6">
                  <c:v>9.0417352993791805E-2</c:v>
                </c:pt>
                <c:pt idx="7">
                  <c:v>9.7449642394920641E-2</c:v>
                </c:pt>
                <c:pt idx="8">
                  <c:v>0.10448193179604946</c:v>
                </c:pt>
                <c:pt idx="9">
                  <c:v>0.1115142211971783</c:v>
                </c:pt>
                <c:pt idx="10">
                  <c:v>0.11854651059830712</c:v>
                </c:pt>
              </c:numCache>
            </c:numRef>
          </c:yVal>
          <c:smooth val="1"/>
          <c:extLst>
            <c:ext xmlns:c16="http://schemas.microsoft.com/office/drawing/2014/chart" uri="{C3380CC4-5D6E-409C-BE32-E72D297353CC}">
              <c16:uniqueId val="{00000005-FEA4-4F5C-A686-02F675FC9A48}"/>
            </c:ext>
          </c:extLst>
        </c:ser>
        <c:dLbls>
          <c:showLegendKey val="0"/>
          <c:showVal val="0"/>
          <c:showCatName val="0"/>
          <c:showSerName val="0"/>
          <c:showPercent val="0"/>
          <c:showBubbleSize val="0"/>
        </c:dLbls>
        <c:axId val="1617821743"/>
        <c:axId val="1617812143"/>
      </c:scatterChart>
      <c:valAx>
        <c:axId val="16178217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812143"/>
        <c:crosses val="autoZero"/>
        <c:crossBetween val="midCat"/>
      </c:valAx>
      <c:valAx>
        <c:axId val="16178121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17821743"/>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293370</xdr:colOff>
      <xdr:row>17</xdr:row>
      <xdr:rowOff>66675</xdr:rowOff>
    </xdr:from>
    <xdr:to>
      <xdr:col>6</xdr:col>
      <xdr:colOff>613410</xdr:colOff>
      <xdr:row>32</xdr:row>
      <xdr:rowOff>66675</xdr:rowOff>
    </xdr:to>
    <xdr:graphicFrame macro="">
      <xdr:nvGraphicFramePr>
        <xdr:cNvPr id="2" name="Chart 1">
          <a:extLst>
            <a:ext uri="{FF2B5EF4-FFF2-40B4-BE49-F238E27FC236}">
              <a16:creationId xmlns:a16="http://schemas.microsoft.com/office/drawing/2014/main" id="{10494405-8326-7878-9616-06797AFC65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9"/>
  <sheetViews>
    <sheetView tabSelected="1" topLeftCell="A12" zoomScaleNormal="100" workbookViewId="0">
      <selection activeCell="L18" sqref="L18"/>
    </sheetView>
  </sheetViews>
  <sheetFormatPr defaultColWidth="8.5234375" defaultRowHeight="14.4"/>
  <cols>
    <col min="2" max="4" width="11.05078125" customWidth="1"/>
    <col min="7" max="7" width="22.3125" bestFit="1" customWidth="1"/>
    <col min="8" max="10" width="16.62890625" customWidth="1"/>
  </cols>
  <sheetData>
    <row r="1" spans="1:15" s="2" customFormat="1" ht="50.25" customHeight="1">
      <c r="A1" s="1" t="s">
        <v>0</v>
      </c>
      <c r="B1" s="1" t="s">
        <v>1</v>
      </c>
      <c r="C1" s="1" t="s">
        <v>3</v>
      </c>
      <c r="D1" s="1" t="s">
        <v>2</v>
      </c>
      <c r="E1" s="2" t="s">
        <v>36</v>
      </c>
    </row>
    <row r="2" spans="1:15" ht="14.7" thickBot="1">
      <c r="A2" s="3">
        <v>1928</v>
      </c>
      <c r="B2" s="3">
        <v>0.43811155152887898</v>
      </c>
      <c r="C2" s="3">
        <v>8.3547085897993003E-3</v>
      </c>
      <c r="D2" s="3">
        <v>3.0800000000000001E-2</v>
      </c>
      <c r="E2">
        <f t="shared" ref="E2:E33" si="0">B2*$H$13+C2*$I$13</f>
        <v>0.26620881435324711</v>
      </c>
      <c r="L2" t="s">
        <v>49</v>
      </c>
    </row>
    <row r="3" spans="1:15">
      <c r="A3" s="3">
        <v>1929</v>
      </c>
      <c r="B3" s="3">
        <v>-8.2979466119096595E-2</v>
      </c>
      <c r="C3" s="3">
        <v>4.2038041563204301E-2</v>
      </c>
      <c r="D3" s="3">
        <v>3.1600000000000003E-2</v>
      </c>
      <c r="E3">
        <f t="shared" si="0"/>
        <v>-3.2972463046176237E-2</v>
      </c>
      <c r="H3" s="1" t="s">
        <v>1</v>
      </c>
      <c r="I3" s="1" t="s">
        <v>3</v>
      </c>
      <c r="J3" s="1" t="s">
        <v>2</v>
      </c>
      <c r="L3" s="15"/>
      <c r="M3" s="15" t="s">
        <v>1</v>
      </c>
      <c r="N3" s="15" t="s">
        <v>3</v>
      </c>
      <c r="O3" s="15" t="s">
        <v>2</v>
      </c>
    </row>
    <row r="4" spans="1:15">
      <c r="A4" s="3">
        <v>1930</v>
      </c>
      <c r="B4" s="3">
        <v>-0.25123636363636398</v>
      </c>
      <c r="C4" s="3">
        <v>4.54093143489704E-2</v>
      </c>
      <c r="D4" s="3">
        <v>4.5499999999999999E-2</v>
      </c>
      <c r="E4">
        <f t="shared" si="0"/>
        <v>-0.13257809244223023</v>
      </c>
      <c r="G4" t="s">
        <v>37</v>
      </c>
      <c r="H4">
        <f>AVERAGE(B2:B99)</f>
        <v>0.11854651059830713</v>
      </c>
      <c r="I4">
        <f t="shared" ref="I4:J4" si="1">AVERAGE(C2:C99)</f>
        <v>4.8223616587018805E-2</v>
      </c>
      <c r="J4">
        <f t="shared" si="1"/>
        <v>3.4149460142360505E-2</v>
      </c>
      <c r="L4" t="s">
        <v>1</v>
      </c>
      <c r="M4">
        <f>VARP(Data!$B$2:$B$99)</f>
        <v>3.7265133595339034E-2</v>
      </c>
    </row>
    <row r="5" spans="1:15">
      <c r="A5" s="3">
        <v>1931</v>
      </c>
      <c r="B5" s="3">
        <v>-0.43837548891786199</v>
      </c>
      <c r="C5" s="3">
        <v>-2.55885596194225E-2</v>
      </c>
      <c r="D5" s="3">
        <v>2.3099999999999999E-2</v>
      </c>
      <c r="E5">
        <f t="shared" si="0"/>
        <v>-0.27326071719848616</v>
      </c>
      <c r="G5" t="s">
        <v>38</v>
      </c>
      <c r="H5">
        <f>STDEV(B2:B99)</f>
        <v>0.19403430168488903</v>
      </c>
      <c r="I5">
        <f t="shared" ref="I5:J5" si="2">STDEV(C2:C99)</f>
        <v>7.90242543496847E-2</v>
      </c>
      <c r="J5">
        <f t="shared" si="2"/>
        <v>3.0357980775318226E-2</v>
      </c>
      <c r="L5" t="s">
        <v>3</v>
      </c>
      <c r="M5">
        <v>2.7828888517229399E-4</v>
      </c>
      <c r="N5">
        <f>VARP(Data!$C$2:$C$99)</f>
        <v>6.1811099920999497E-3</v>
      </c>
    </row>
    <row r="6" spans="1:15" ht="14.7" thickBot="1">
      <c r="A6" s="3">
        <v>1932</v>
      </c>
      <c r="B6" s="3">
        <v>-8.6423645320197001E-2</v>
      </c>
      <c r="C6" s="3">
        <v>8.7903069904773298E-2</v>
      </c>
      <c r="D6" s="3">
        <v>1.0699999999999999E-2</v>
      </c>
      <c r="E6">
        <f t="shared" si="0"/>
        <v>-1.669295923020888E-2</v>
      </c>
      <c r="G6" t="s">
        <v>39</v>
      </c>
      <c r="H6">
        <f>VAR(B2:B99)</f>
        <v>3.7649310230342528E-2</v>
      </c>
      <c r="I6">
        <f t="shared" ref="I6:J6" si="3">VAR(C2:C99)</f>
        <v>6.2448327755236614E-3</v>
      </c>
      <c r="J6">
        <f t="shared" si="3"/>
        <v>9.2160699675459092E-4</v>
      </c>
      <c r="L6" s="14" t="s">
        <v>2</v>
      </c>
      <c r="M6" s="14">
        <v>-1.2498290851196755E-4</v>
      </c>
      <c r="N6" s="14">
        <v>6.6259032480065817E-4</v>
      </c>
      <c r="O6" s="14">
        <f>VARP(Data!$D$2:$D$99)</f>
        <v>9.1220284372648254E-4</v>
      </c>
    </row>
    <row r="7" spans="1:15">
      <c r="A7" s="3">
        <v>1933</v>
      </c>
      <c r="B7" s="3">
        <v>0.49982225433526001</v>
      </c>
      <c r="C7" s="3">
        <v>1.8552720891857399E-2</v>
      </c>
      <c r="D7" s="3">
        <v>9.5999999999999992E-3</v>
      </c>
      <c r="E7">
        <f t="shared" si="0"/>
        <v>0.30731444095789895</v>
      </c>
      <c r="G7" t="s">
        <v>40</v>
      </c>
      <c r="H7">
        <f>(H4 - $J$4)/H5</f>
        <v>0.43495943615684574</v>
      </c>
      <c r="I7">
        <f t="shared" ref="I7:J7" si="4">(I4 - $J$4)/I5</f>
        <v>0.17809919954928946</v>
      </c>
      <c r="J7">
        <f t="shared" si="4"/>
        <v>0</v>
      </c>
    </row>
    <row r="8" spans="1:15" ht="14.7" thickBot="1">
      <c r="A8" s="3">
        <v>1934</v>
      </c>
      <c r="B8" s="3">
        <v>-1.1885656970912799E-2</v>
      </c>
      <c r="C8" s="3">
        <v>7.9634426179656104E-2</v>
      </c>
      <c r="D8" s="3">
        <v>2.7833333333333299E-3</v>
      </c>
      <c r="E8">
        <f t="shared" si="0"/>
        <v>2.4722376289314764E-2</v>
      </c>
      <c r="L8" t="s">
        <v>50</v>
      </c>
    </row>
    <row r="9" spans="1:15">
      <c r="A9" s="3">
        <v>1935</v>
      </c>
      <c r="B9" s="3">
        <v>0.46740421052631598</v>
      </c>
      <c r="C9" s="3">
        <v>4.47204772965661E-2</v>
      </c>
      <c r="D9" s="3">
        <v>1.6750000000000001E-3</v>
      </c>
      <c r="E9">
        <f t="shared" si="0"/>
        <v>0.29833071723441601</v>
      </c>
      <c r="G9" t="s">
        <v>47</v>
      </c>
      <c r="H9">
        <f>_xlfn.COVARIANCE.S(B2:B99,C2:C99)</f>
        <v>2.8115784275138981E-4</v>
      </c>
      <c r="L9" s="15"/>
      <c r="M9" s="15" t="s">
        <v>1</v>
      </c>
      <c r="N9" s="15" t="s">
        <v>3</v>
      </c>
      <c r="O9" s="15" t="s">
        <v>2</v>
      </c>
    </row>
    <row r="10" spans="1:15">
      <c r="A10" s="3">
        <v>1936</v>
      </c>
      <c r="B10" s="3">
        <v>0.31943410275502598</v>
      </c>
      <c r="C10" s="3">
        <v>5.0178754045450601E-2</v>
      </c>
      <c r="D10" s="3">
        <v>1.725E-3</v>
      </c>
      <c r="E10">
        <f t="shared" si="0"/>
        <v>0.21173196327119584</v>
      </c>
      <c r="G10" t="s">
        <v>48</v>
      </c>
      <c r="H10">
        <f>CORREL(B2:B99,C2:C99)</f>
        <v>1.8336282181870708E-2</v>
      </c>
      <c r="I10">
        <f>H9/ (H5*I5)</f>
        <v>1.8336282181870708E-2</v>
      </c>
      <c r="L10" t="s">
        <v>1</v>
      </c>
      <c r="M10">
        <v>1</v>
      </c>
    </row>
    <row r="11" spans="1:15">
      <c r="A11" s="3">
        <v>1937</v>
      </c>
      <c r="B11" s="3">
        <v>-0.35336728754365498</v>
      </c>
      <c r="C11" s="3">
        <v>1.37914605964604E-2</v>
      </c>
      <c r="D11" s="3">
        <v>2.7583333333333301E-3</v>
      </c>
      <c r="E11">
        <f t="shared" si="0"/>
        <v>-0.20650378828760882</v>
      </c>
      <c r="L11" t="s">
        <v>3</v>
      </c>
      <c r="M11">
        <v>1.8336282181870708E-2</v>
      </c>
      <c r="N11">
        <v>1</v>
      </c>
    </row>
    <row r="12" spans="1:15" ht="14.7" thickBot="1">
      <c r="A12" s="3">
        <v>1938</v>
      </c>
      <c r="B12" s="3">
        <v>0.29282654028436</v>
      </c>
      <c r="C12" s="3">
        <v>4.2132485322046102E-2</v>
      </c>
      <c r="D12" s="3">
        <v>6.4999999999999997E-4</v>
      </c>
      <c r="E12">
        <f t="shared" si="0"/>
        <v>0.19254891829943444</v>
      </c>
      <c r="G12" t="s">
        <v>41</v>
      </c>
      <c r="H12" s="1" t="s">
        <v>1</v>
      </c>
      <c r="I12" s="1" t="s">
        <v>3</v>
      </c>
      <c r="L12" s="14" t="s">
        <v>2</v>
      </c>
      <c r="M12" s="14">
        <v>-2.1436485024673876E-2</v>
      </c>
      <c r="N12" s="14">
        <v>0.27903979433286985</v>
      </c>
      <c r="O12" s="14">
        <v>1</v>
      </c>
    </row>
    <row r="13" spans="1:15">
      <c r="A13" s="3">
        <v>1939</v>
      </c>
      <c r="B13" s="3">
        <v>-1.09756468797564E-2</v>
      </c>
      <c r="C13" s="3">
        <v>4.4122613942060698E-2</v>
      </c>
      <c r="D13" s="3">
        <v>4.58333333333333E-4</v>
      </c>
      <c r="E13">
        <f t="shared" si="0"/>
        <v>1.1063657448970442E-2</v>
      </c>
      <c r="G13" t="s">
        <v>42</v>
      </c>
      <c r="H13">
        <v>0.6</v>
      </c>
      <c r="I13">
        <v>0.4</v>
      </c>
    </row>
    <row r="14" spans="1:15" ht="43.2">
      <c r="A14" s="3">
        <v>1940</v>
      </c>
      <c r="B14" s="3">
        <v>-0.10672873194221499</v>
      </c>
      <c r="C14" s="3">
        <v>5.4024815962845502E-2</v>
      </c>
      <c r="D14" s="3">
        <v>3.5833333333333301E-4</v>
      </c>
      <c r="E14">
        <f t="shared" si="0"/>
        <v>-4.2427312780190796E-2</v>
      </c>
      <c r="H14" s="13" t="s">
        <v>45</v>
      </c>
      <c r="I14" s="13" t="s">
        <v>46</v>
      </c>
    </row>
    <row r="15" spans="1:15">
      <c r="A15" s="3">
        <v>1941</v>
      </c>
      <c r="B15" s="3">
        <v>-0.12771455576559601</v>
      </c>
      <c r="C15" s="3">
        <v>-2.0221975848580102E-2</v>
      </c>
      <c r="D15" s="3">
        <v>1.2916666666666699E-3</v>
      </c>
      <c r="E15">
        <f t="shared" si="0"/>
        <v>-8.4717523798789635E-2</v>
      </c>
      <c r="G15" t="s">
        <v>37</v>
      </c>
      <c r="H15">
        <f>AVERAGE(E2:E99)</f>
        <v>9.0417352993791833E-2</v>
      </c>
      <c r="I15">
        <f>H13*H4+I13*I4</f>
        <v>9.0417352993791805E-2</v>
      </c>
    </row>
    <row r="16" spans="1:15">
      <c r="A16" s="3">
        <v>1942</v>
      </c>
      <c r="B16" s="3">
        <v>0.19173762945914799</v>
      </c>
      <c r="C16" s="3">
        <v>2.2948682374484199E-2</v>
      </c>
      <c r="D16" s="3">
        <v>3.4250000000000001E-3</v>
      </c>
      <c r="E16">
        <f t="shared" si="0"/>
        <v>0.12422205062528247</v>
      </c>
      <c r="G16" t="s">
        <v>43</v>
      </c>
      <c r="H16">
        <f>STDEV(E2:E99)</f>
        <v>0.12119356703855101</v>
      </c>
      <c r="I16">
        <f>SQRT(H13^2*H6+I13^2*I6+2*H9*H13*I13)</f>
        <v>0.12119356703855103</v>
      </c>
    </row>
    <row r="17" spans="1:12">
      <c r="A17" s="3">
        <v>1943</v>
      </c>
      <c r="B17" s="3">
        <v>0.25061310133060399</v>
      </c>
      <c r="C17" s="3">
        <v>2.4899999999999999E-2</v>
      </c>
      <c r="D17" s="3">
        <v>3.8E-3</v>
      </c>
      <c r="E17">
        <f t="shared" si="0"/>
        <v>0.16032786079836239</v>
      </c>
      <c r="G17" t="s">
        <v>44</v>
      </c>
      <c r="H17">
        <f>(H15 - $J$4)/H16</f>
        <v>0.46428118444218097</v>
      </c>
    </row>
    <row r="18" spans="1:12">
      <c r="A18" s="3">
        <v>1944</v>
      </c>
      <c r="B18" s="3">
        <v>0.19030676949443001</v>
      </c>
      <c r="C18" s="3">
        <v>2.57761115790703E-2</v>
      </c>
      <c r="D18" s="3">
        <v>3.8E-3</v>
      </c>
      <c r="E18">
        <f t="shared" si="0"/>
        <v>0.12449450632828613</v>
      </c>
    </row>
    <row r="19" spans="1:12">
      <c r="A19" s="3">
        <v>1945</v>
      </c>
      <c r="B19" s="3">
        <v>0.35821084337349401</v>
      </c>
      <c r="C19" s="3">
        <v>3.8044173419237201E-2</v>
      </c>
      <c r="D19" s="3">
        <v>3.8E-3</v>
      </c>
      <c r="E19">
        <f t="shared" si="0"/>
        <v>0.2301441753917913</v>
      </c>
      <c r="G19" t="s">
        <v>51</v>
      </c>
      <c r="H19" t="s">
        <v>52</v>
      </c>
      <c r="I19" t="s">
        <v>53</v>
      </c>
      <c r="J19" t="s">
        <v>54</v>
      </c>
      <c r="K19" t="s">
        <v>55</v>
      </c>
      <c r="L19" t="s">
        <v>40</v>
      </c>
    </row>
    <row r="20" spans="1:12">
      <c r="A20" s="3">
        <v>1946</v>
      </c>
      <c r="B20" s="3">
        <v>-8.4291474654377793E-2</v>
      </c>
      <c r="C20" s="3">
        <v>3.1283745375695698E-2</v>
      </c>
      <c r="D20" s="3">
        <v>3.8E-3</v>
      </c>
      <c r="E20">
        <f t="shared" si="0"/>
        <v>-3.8061386642348392E-2</v>
      </c>
      <c r="G20" s="3">
        <v>1</v>
      </c>
      <c r="H20">
        <f>0</f>
        <v>0</v>
      </c>
      <c r="I20">
        <f>1-H20</f>
        <v>1</v>
      </c>
      <c r="J20">
        <f>SQRT(H20^2*$H$6+I20^2*$I$6+2*H20*I20*$H$10*$H$5*$I$5)</f>
        <v>7.90242543496847E-2</v>
      </c>
      <c r="K20">
        <f>H20*$H$4+I20*$I$4</f>
        <v>4.8223616587018805E-2</v>
      </c>
      <c r="L20">
        <f>(K20-$J$4)/J20</f>
        <v>0.17809919954928946</v>
      </c>
    </row>
    <row r="21" spans="1:12">
      <c r="A21" s="3">
        <v>1947</v>
      </c>
      <c r="B21" s="3">
        <v>5.1999999999999998E-2</v>
      </c>
      <c r="C21" s="3">
        <v>9.1969680628322392E-3</v>
      </c>
      <c r="D21" s="3">
        <v>6.0083333333333299E-3</v>
      </c>
      <c r="E21">
        <f t="shared" si="0"/>
        <v>3.4878787225132893E-2</v>
      </c>
      <c r="G21" s="3">
        <v>2</v>
      </c>
      <c r="H21">
        <f>H20+0.1</f>
        <v>0.1</v>
      </c>
      <c r="I21">
        <f t="shared" ref="I21:I30" si="5">1-H21</f>
        <v>0.9</v>
      </c>
      <c r="J21">
        <f t="shared" ref="J21:J30" si="6">SQRT(H21^2*$H$6+I21^2*$I$6+2*H21*I21*$H$10*$H$5*$I$5)</f>
        <v>7.406359471543926E-2</v>
      </c>
      <c r="K21">
        <f t="shared" ref="K21:K30" si="7">H21*$H$4+I21*$I$4</f>
        <v>5.5255905988147641E-2</v>
      </c>
      <c r="L21">
        <f t="shared" ref="L21:L30" si="8">(K21-$J$4)/J21</f>
        <v>0.28497733504403205</v>
      </c>
    </row>
    <row r="22" spans="1:12">
      <c r="A22" s="3">
        <v>1948</v>
      </c>
      <c r="B22" s="3">
        <v>5.7045751633986799E-2</v>
      </c>
      <c r="C22" s="3">
        <v>1.9510369413175001E-2</v>
      </c>
      <c r="D22" s="3">
        <v>1.0449999999999999E-2</v>
      </c>
      <c r="E22">
        <f t="shared" si="0"/>
        <v>4.2031598745662077E-2</v>
      </c>
      <c r="G22" s="3">
        <v>3</v>
      </c>
      <c r="H22">
        <f t="shared" ref="H22:H30" si="9">H21+0.1</f>
        <v>0.2</v>
      </c>
      <c r="I22">
        <f t="shared" si="5"/>
        <v>0.8</v>
      </c>
      <c r="J22">
        <f t="shared" si="6"/>
        <v>7.4783928054290447E-2</v>
      </c>
      <c r="K22">
        <f t="shared" si="7"/>
        <v>6.2288195389276477E-2</v>
      </c>
      <c r="L22">
        <f t="shared" si="8"/>
        <v>0.37626714695286212</v>
      </c>
    </row>
    <row r="23" spans="1:12">
      <c r="A23" s="3">
        <v>1949</v>
      </c>
      <c r="B23" s="3">
        <v>0.18303223684210501</v>
      </c>
      <c r="C23" s="3">
        <v>4.6634851827973098E-2</v>
      </c>
      <c r="D23" s="3">
        <v>1.115E-2</v>
      </c>
      <c r="E23">
        <f t="shared" si="0"/>
        <v>0.12847328283645224</v>
      </c>
      <c r="G23" s="3">
        <v>4</v>
      </c>
      <c r="H23">
        <f t="shared" si="9"/>
        <v>0.30000000000000004</v>
      </c>
      <c r="I23">
        <f t="shared" si="5"/>
        <v>0.7</v>
      </c>
      <c r="J23">
        <f t="shared" si="6"/>
        <v>8.1033895838056591E-2</v>
      </c>
      <c r="K23">
        <f t="shared" si="7"/>
        <v>6.9320484790405312E-2</v>
      </c>
      <c r="L23">
        <f t="shared" si="8"/>
        <v>0.43402855415384289</v>
      </c>
    </row>
    <row r="24" spans="1:12">
      <c r="A24" s="3">
        <v>1950</v>
      </c>
      <c r="B24" s="3">
        <v>0.30805539011316302</v>
      </c>
      <c r="C24" s="3">
        <v>4.2959574171096103E-3</v>
      </c>
      <c r="D24" s="3">
        <v>1.20333333333333E-2</v>
      </c>
      <c r="E24">
        <f t="shared" si="0"/>
        <v>0.18655161703474166</v>
      </c>
      <c r="G24" s="3">
        <v>5</v>
      </c>
      <c r="H24">
        <f t="shared" si="9"/>
        <v>0.4</v>
      </c>
      <c r="I24">
        <f t="shared" si="5"/>
        <v>0.6</v>
      </c>
      <c r="J24">
        <f t="shared" si="6"/>
        <v>9.1689613373402271E-2</v>
      </c>
      <c r="K24">
        <f t="shared" si="7"/>
        <v>7.6352774191534134E-2</v>
      </c>
      <c r="L24">
        <f t="shared" si="8"/>
        <v>0.4602845676456539</v>
      </c>
    </row>
    <row r="25" spans="1:12">
      <c r="A25" s="3">
        <v>1951</v>
      </c>
      <c r="B25" s="3">
        <v>0.236784630445423</v>
      </c>
      <c r="C25" s="3">
        <v>-2.9531392208319899E-3</v>
      </c>
      <c r="D25" s="3">
        <v>1.5174999999999999E-2</v>
      </c>
      <c r="E25">
        <f t="shared" si="0"/>
        <v>0.14088952257892098</v>
      </c>
      <c r="G25" s="3">
        <v>6</v>
      </c>
      <c r="H25">
        <f t="shared" si="9"/>
        <v>0.5</v>
      </c>
      <c r="I25">
        <f t="shared" si="5"/>
        <v>0.5</v>
      </c>
      <c r="J25">
        <f t="shared" si="6"/>
        <v>0.10542350152049705</v>
      </c>
      <c r="K25">
        <f t="shared" si="7"/>
        <v>8.338506359266297E-2</v>
      </c>
      <c r="L25">
        <f t="shared" si="8"/>
        <v>0.46702682741693791</v>
      </c>
    </row>
    <row r="26" spans="1:12">
      <c r="A26" s="3">
        <v>1952</v>
      </c>
      <c r="B26" s="3">
        <v>0.181509886411443</v>
      </c>
      <c r="C26" s="3">
        <v>2.2679961918305701E-2</v>
      </c>
      <c r="D26" s="3">
        <v>1.7225000000000001E-2</v>
      </c>
      <c r="E26">
        <f t="shared" si="0"/>
        <v>0.11797791661418808</v>
      </c>
      <c r="G26" s="3">
        <v>7</v>
      </c>
      <c r="H26">
        <f t="shared" si="9"/>
        <v>0.6</v>
      </c>
      <c r="I26">
        <f t="shared" si="5"/>
        <v>0.4</v>
      </c>
      <c r="J26">
        <f t="shared" si="6"/>
        <v>0.12119356703855103</v>
      </c>
      <c r="K26">
        <f t="shared" si="7"/>
        <v>9.0417352993791805E-2</v>
      </c>
      <c r="L26">
        <f t="shared" si="8"/>
        <v>0.46428118444218069</v>
      </c>
    </row>
    <row r="27" spans="1:12">
      <c r="A27" s="3">
        <v>1953</v>
      </c>
      <c r="B27" s="3">
        <v>-1.2082047421904499E-2</v>
      </c>
      <c r="C27" s="3">
        <v>4.1438402589088499E-2</v>
      </c>
      <c r="D27" s="3">
        <v>1.8908333333333301E-2</v>
      </c>
      <c r="E27">
        <f t="shared" si="0"/>
        <v>9.3261325824927008E-3</v>
      </c>
      <c r="G27" s="3">
        <v>8</v>
      </c>
      <c r="H27">
        <f t="shared" si="9"/>
        <v>0.7</v>
      </c>
      <c r="I27">
        <f t="shared" si="5"/>
        <v>0.30000000000000004</v>
      </c>
      <c r="J27">
        <f t="shared" si="6"/>
        <v>0.13830503698933222</v>
      </c>
      <c r="K27">
        <f t="shared" si="7"/>
        <v>9.7449642394920641E-2</v>
      </c>
      <c r="L27">
        <f t="shared" si="8"/>
        <v>0.45768529932458368</v>
      </c>
    </row>
    <row r="28" spans="1:12">
      <c r="A28" s="3">
        <v>1954</v>
      </c>
      <c r="B28" s="3">
        <v>0.52563321241434902</v>
      </c>
      <c r="C28" s="3">
        <v>3.2898034558095597E-2</v>
      </c>
      <c r="D28" s="3">
        <v>9.3752000000000002E-3</v>
      </c>
      <c r="E28">
        <f t="shared" si="0"/>
        <v>0.32853914127184763</v>
      </c>
      <c r="G28" s="3">
        <v>9</v>
      </c>
      <c r="H28">
        <f t="shared" si="9"/>
        <v>0.79999999999999993</v>
      </c>
      <c r="I28">
        <f t="shared" si="5"/>
        <v>0.20000000000000007</v>
      </c>
      <c r="J28">
        <f t="shared" si="6"/>
        <v>0.15631801677388504</v>
      </c>
      <c r="K28">
        <f t="shared" si="7"/>
        <v>0.10448193179604946</v>
      </c>
      <c r="L28">
        <f t="shared" si="8"/>
        <v>0.44993195989317919</v>
      </c>
    </row>
    <row r="29" spans="1:12">
      <c r="A29" s="3">
        <v>1955</v>
      </c>
      <c r="B29" s="3">
        <v>0.32597331851028299</v>
      </c>
      <c r="C29" s="3">
        <v>-1.3364391288618801E-2</v>
      </c>
      <c r="D29" s="3">
        <v>1.7243426294820698E-2</v>
      </c>
      <c r="E29">
        <f t="shared" si="0"/>
        <v>0.19023823459072225</v>
      </c>
      <c r="G29" s="3">
        <v>10</v>
      </c>
      <c r="H29">
        <f t="shared" si="9"/>
        <v>0.89999999999999991</v>
      </c>
      <c r="I29">
        <f t="shared" si="5"/>
        <v>0.10000000000000009</v>
      </c>
      <c r="J29">
        <f t="shared" si="6"/>
        <v>0.17495427410048583</v>
      </c>
      <c r="K29">
        <f t="shared" si="7"/>
        <v>0.1115142211971783</v>
      </c>
      <c r="L29">
        <f t="shared" si="8"/>
        <v>0.44219989167216894</v>
      </c>
    </row>
    <row r="30" spans="1:12">
      <c r="A30" s="3">
        <v>1956</v>
      </c>
      <c r="B30" s="3">
        <v>7.4395118733509305E-2</v>
      </c>
      <c r="C30" s="3">
        <v>-2.25577381731542E-2</v>
      </c>
      <c r="D30" s="3">
        <v>2.6213888888888901E-2</v>
      </c>
      <c r="E30">
        <f t="shared" si="0"/>
        <v>3.5613975970843897E-2</v>
      </c>
      <c r="G30" s="3">
        <v>11</v>
      </c>
      <c r="H30">
        <f t="shared" si="9"/>
        <v>0.99999999999999989</v>
      </c>
      <c r="I30">
        <f t="shared" si="5"/>
        <v>0</v>
      </c>
      <c r="J30">
        <f t="shared" si="6"/>
        <v>0.194034301684889</v>
      </c>
      <c r="K30">
        <f t="shared" si="7"/>
        <v>0.11854651059830712</v>
      </c>
      <c r="L30">
        <f t="shared" si="8"/>
        <v>0.43495943615684568</v>
      </c>
    </row>
    <row r="31" spans="1:12">
      <c r="A31" s="3">
        <v>1957</v>
      </c>
      <c r="B31" s="3">
        <v>-0.10457360188558</v>
      </c>
      <c r="C31" s="3">
        <v>6.7970128466249904E-2</v>
      </c>
      <c r="D31" s="3">
        <v>3.2245669291338597E-2</v>
      </c>
      <c r="E31">
        <f t="shared" si="0"/>
        <v>-3.5556109744848033E-2</v>
      </c>
      <c r="G31" s="3"/>
    </row>
    <row r="32" spans="1:12">
      <c r="A32" s="3">
        <v>1958</v>
      </c>
      <c r="B32" s="3">
        <v>0.43719954988747201</v>
      </c>
      <c r="C32" s="3">
        <v>-2.0990181755274701E-2</v>
      </c>
      <c r="D32" s="3">
        <v>1.76654618473896E-2</v>
      </c>
      <c r="E32">
        <f t="shared" si="0"/>
        <v>0.2539236572303733</v>
      </c>
      <c r="G32" s="3" t="s">
        <v>56</v>
      </c>
      <c r="H32">
        <v>0</v>
      </c>
    </row>
    <row r="33" spans="1:12">
      <c r="A33" s="3">
        <v>1959</v>
      </c>
      <c r="B33" s="3">
        <v>0.12056457163557301</v>
      </c>
      <c r="C33" s="3">
        <v>-2.6466312591385099E-2</v>
      </c>
      <c r="D33" s="3">
        <v>3.3860159362549803E-2</v>
      </c>
      <c r="E33">
        <f t="shared" si="0"/>
        <v>6.1752217944789758E-2</v>
      </c>
      <c r="G33" t="s">
        <v>51</v>
      </c>
      <c r="H33" t="s">
        <v>52</v>
      </c>
      <c r="I33" t="s">
        <v>53</v>
      </c>
      <c r="J33" t="s">
        <v>54</v>
      </c>
      <c r="K33" t="s">
        <v>55</v>
      </c>
      <c r="L33" t="s">
        <v>40</v>
      </c>
    </row>
    <row r="34" spans="1:12">
      <c r="A34" s="3">
        <v>1960</v>
      </c>
      <c r="B34" s="3">
        <v>3.36535314743695E-3</v>
      </c>
      <c r="C34" s="3">
        <v>0.116395036909634</v>
      </c>
      <c r="D34" s="3">
        <v>2.8729718875501999E-2</v>
      </c>
      <c r="E34">
        <f t="shared" ref="E34:E65" si="10">B34*$H$13+C34*$I$13</f>
        <v>4.8577226652315772E-2</v>
      </c>
      <c r="G34" s="3">
        <v>1</v>
      </c>
      <c r="H34">
        <f>0</f>
        <v>0</v>
      </c>
      <c r="I34">
        <f>1-H34</f>
        <v>1</v>
      </c>
      <c r="J34">
        <f>SQRT(H34^2*$H$6+I34^2*$I$6+2*H34*I34*$H$32*$H$5*$I$5)</f>
        <v>7.90242543496847E-2</v>
      </c>
      <c r="K34">
        <f>H34*$H$4+I34*$I$4</f>
        <v>4.8223616587018805E-2</v>
      </c>
      <c r="L34">
        <f>(K34-$J$4)/J34</f>
        <v>0.17809919954928946</v>
      </c>
    </row>
    <row r="35" spans="1:12">
      <c r="A35" s="3">
        <v>1961</v>
      </c>
      <c r="B35" s="3">
        <v>0.26637712958182702</v>
      </c>
      <c r="C35" s="3">
        <v>2.0609208076323202E-2</v>
      </c>
      <c r="D35" s="3">
        <v>2.35248995983936E-2</v>
      </c>
      <c r="E35">
        <f t="shared" si="10"/>
        <v>0.16806996097962551</v>
      </c>
      <c r="G35" s="3">
        <v>2</v>
      </c>
      <c r="H35">
        <f>H34+0.1</f>
        <v>0.1</v>
      </c>
      <c r="I35">
        <f t="shared" ref="I35:I44" si="11">1-H35</f>
        <v>0.9</v>
      </c>
      <c r="J35">
        <f t="shared" ref="J35:J44" si="12">SQRT(H35^2*$H$6+I35^2*$I$6+2*H35*I35*$H$32*$H$5*$I$5)</f>
        <v>7.3721147918881402E-2</v>
      </c>
      <c r="K35">
        <f t="shared" ref="K35:K44" si="13">H35*$H$4+I35*$I$4</f>
        <v>5.5255905988147641E-2</v>
      </c>
      <c r="L35">
        <f t="shared" ref="L35:L44" si="14">(K35-$J$4)/J35</f>
        <v>0.28630110140188647</v>
      </c>
    </row>
    <row r="36" spans="1:12">
      <c r="A36" s="3">
        <v>1962</v>
      </c>
      <c r="B36" s="3">
        <v>-8.8114605171208907E-2</v>
      </c>
      <c r="C36" s="3">
        <v>5.6935440540084599E-2</v>
      </c>
      <c r="D36" s="3">
        <v>2.7723694779116501E-2</v>
      </c>
      <c r="E36">
        <f t="shared" si="10"/>
        <v>-3.0094586886691501E-2</v>
      </c>
      <c r="G36" s="3">
        <v>3</v>
      </c>
      <c r="H36">
        <f t="shared" ref="H36:H44" si="15">H35+0.1</f>
        <v>0.2</v>
      </c>
      <c r="I36">
        <f t="shared" si="11"/>
        <v>0.8</v>
      </c>
      <c r="J36">
        <f t="shared" si="12"/>
        <v>7.4179952720049944E-2</v>
      </c>
      <c r="K36">
        <f t="shared" si="13"/>
        <v>6.2288195389276477E-2</v>
      </c>
      <c r="L36">
        <f t="shared" si="14"/>
        <v>0.37933072501555276</v>
      </c>
    </row>
    <row r="37" spans="1:12">
      <c r="A37" s="3">
        <v>1963</v>
      </c>
      <c r="B37" s="3">
        <v>0.226119270998415</v>
      </c>
      <c r="C37" s="3">
        <v>1.68416207395461E-2</v>
      </c>
      <c r="D37" s="3">
        <v>3.1560240963855402E-2</v>
      </c>
      <c r="E37">
        <f t="shared" si="10"/>
        <v>0.14240821089486744</v>
      </c>
      <c r="G37" s="3">
        <v>4</v>
      </c>
      <c r="H37">
        <f t="shared" si="15"/>
        <v>0.30000000000000004</v>
      </c>
      <c r="I37">
        <f t="shared" si="11"/>
        <v>0.7</v>
      </c>
      <c r="J37">
        <f t="shared" si="12"/>
        <v>8.0301967477375183E-2</v>
      </c>
      <c r="K37">
        <f t="shared" si="13"/>
        <v>6.9320484790405312E-2</v>
      </c>
      <c r="L37">
        <f t="shared" si="14"/>
        <v>0.43798459431213971</v>
      </c>
    </row>
    <row r="38" spans="1:12">
      <c r="A38" s="3">
        <v>1964</v>
      </c>
      <c r="B38" s="3">
        <v>0.164154558784324</v>
      </c>
      <c r="C38" s="3">
        <v>3.7280648911540801E-2</v>
      </c>
      <c r="D38" s="3">
        <v>3.5457370517928299E-2</v>
      </c>
      <c r="E38">
        <f t="shared" si="10"/>
        <v>0.11340499483521072</v>
      </c>
      <c r="G38" s="3">
        <v>5</v>
      </c>
      <c r="H38">
        <f t="shared" si="15"/>
        <v>0.4</v>
      </c>
      <c r="I38">
        <f t="shared" si="11"/>
        <v>0.6</v>
      </c>
      <c r="J38">
        <f t="shared" si="12"/>
        <v>9.0950697831535754E-2</v>
      </c>
      <c r="K38">
        <f t="shared" si="13"/>
        <v>7.6352774191534134E-2</v>
      </c>
      <c r="L38">
        <f t="shared" si="14"/>
        <v>0.46402408178709192</v>
      </c>
    </row>
    <row r="39" spans="1:12">
      <c r="A39" s="3">
        <v>1965</v>
      </c>
      <c r="B39" s="3">
        <v>0.123992424778761</v>
      </c>
      <c r="C39" s="3">
        <v>7.1885509359262299E-3</v>
      </c>
      <c r="D39" s="3">
        <v>3.9490763052208798E-2</v>
      </c>
      <c r="E39">
        <f t="shared" si="10"/>
        <v>7.7270875241627096E-2</v>
      </c>
      <c r="G39" s="3">
        <v>6</v>
      </c>
      <c r="H39">
        <f t="shared" si="15"/>
        <v>0.5</v>
      </c>
      <c r="I39">
        <f t="shared" si="11"/>
        <v>0.5</v>
      </c>
      <c r="J39">
        <f t="shared" si="12"/>
        <v>0.10475464548871591</v>
      </c>
      <c r="K39">
        <f t="shared" si="13"/>
        <v>8.338506359266297E-2</v>
      </c>
      <c r="L39">
        <f t="shared" si="14"/>
        <v>0.470008783100756</v>
      </c>
    </row>
    <row r="40" spans="1:12">
      <c r="A40" s="3">
        <v>1966</v>
      </c>
      <c r="B40" s="3">
        <v>-9.9709542356377898E-2</v>
      </c>
      <c r="C40" s="3">
        <v>2.9079409324299602E-2</v>
      </c>
      <c r="D40" s="3">
        <v>4.8557200000000002E-2</v>
      </c>
      <c r="E40">
        <f t="shared" si="10"/>
        <v>-4.819396168410689E-2</v>
      </c>
      <c r="G40" s="3">
        <v>7</v>
      </c>
      <c r="H40">
        <f t="shared" si="15"/>
        <v>0.6</v>
      </c>
      <c r="I40">
        <f t="shared" si="11"/>
        <v>0.4</v>
      </c>
      <c r="J40">
        <f t="shared" si="12"/>
        <v>0.12063550442140611</v>
      </c>
      <c r="K40">
        <f t="shared" si="13"/>
        <v>9.0417352993791805E-2</v>
      </c>
      <c r="L40">
        <f t="shared" si="14"/>
        <v>0.46642895987631705</v>
      </c>
    </row>
    <row r="41" spans="1:12">
      <c r="A41" s="3">
        <v>1967</v>
      </c>
      <c r="B41" s="3">
        <v>0.238029665131333</v>
      </c>
      <c r="C41" s="3">
        <v>-1.5806209932824701E-2</v>
      </c>
      <c r="D41" s="3">
        <v>4.2934538152610398E-2</v>
      </c>
      <c r="E41">
        <f t="shared" si="10"/>
        <v>0.13649531510566992</v>
      </c>
      <c r="G41" s="3">
        <v>8</v>
      </c>
      <c r="H41">
        <f t="shared" si="15"/>
        <v>0.7</v>
      </c>
      <c r="I41">
        <f t="shared" si="11"/>
        <v>0.30000000000000004</v>
      </c>
      <c r="J41">
        <f t="shared" si="12"/>
        <v>0.13787747083067983</v>
      </c>
      <c r="K41">
        <f t="shared" si="13"/>
        <v>9.7449642394920641E-2</v>
      </c>
      <c r="L41">
        <f t="shared" si="14"/>
        <v>0.45910460839752282</v>
      </c>
    </row>
    <row r="42" spans="1:12">
      <c r="A42" s="3">
        <v>1968</v>
      </c>
      <c r="B42" s="3">
        <v>0.10814862651601501</v>
      </c>
      <c r="C42" s="3">
        <v>3.27461969507684E-2</v>
      </c>
      <c r="D42" s="3">
        <v>5.3376E-2</v>
      </c>
      <c r="E42">
        <f t="shared" si="10"/>
        <v>7.7987654689916364E-2</v>
      </c>
      <c r="G42" s="3">
        <v>9</v>
      </c>
      <c r="H42">
        <f t="shared" si="15"/>
        <v>0.79999999999999993</v>
      </c>
      <c r="I42">
        <f t="shared" si="11"/>
        <v>0.20000000000000007</v>
      </c>
      <c r="J42">
        <f t="shared" si="12"/>
        <v>0.15602997102621075</v>
      </c>
      <c r="K42">
        <f t="shared" si="13"/>
        <v>0.10448193179604946</v>
      </c>
      <c r="L42">
        <f t="shared" si="14"/>
        <v>0.45076257587636248</v>
      </c>
    </row>
    <row r="43" spans="1:12">
      <c r="A43" s="3">
        <v>1969</v>
      </c>
      <c r="B43" s="3">
        <v>-8.2413710764490597E-2</v>
      </c>
      <c r="C43" s="3">
        <v>-5.0140493209926099E-2</v>
      </c>
      <c r="D43" s="3">
        <v>6.6684677419354799E-2</v>
      </c>
      <c r="E43">
        <f t="shared" si="10"/>
        <v>-6.95044237426648E-2</v>
      </c>
      <c r="G43" s="3">
        <v>10</v>
      </c>
      <c r="H43">
        <f t="shared" si="15"/>
        <v>0.89999999999999991</v>
      </c>
      <c r="I43">
        <f t="shared" si="11"/>
        <v>0.10000000000000009</v>
      </c>
      <c r="J43">
        <f t="shared" si="12"/>
        <v>0.17480958101412142</v>
      </c>
      <c r="K43">
        <f t="shared" si="13"/>
        <v>0.1115142211971783</v>
      </c>
      <c r="L43">
        <f t="shared" si="14"/>
        <v>0.44256590860753869</v>
      </c>
    </row>
    <row r="44" spans="1:12">
      <c r="A44" s="3">
        <v>1970</v>
      </c>
      <c r="B44" s="3">
        <v>3.5611449054964203E-2</v>
      </c>
      <c r="C44" s="3">
        <v>0.16754737183412299</v>
      </c>
      <c r="D44" s="3">
        <v>6.3909999999999995E-2</v>
      </c>
      <c r="E44">
        <f t="shared" si="10"/>
        <v>8.838581816662773E-2</v>
      </c>
      <c r="G44" s="3">
        <v>11</v>
      </c>
      <c r="H44">
        <f t="shared" si="15"/>
        <v>0.99999999999999989</v>
      </c>
      <c r="I44">
        <f t="shared" si="11"/>
        <v>0</v>
      </c>
      <c r="J44">
        <f t="shared" si="12"/>
        <v>0.194034301684889</v>
      </c>
      <c r="K44">
        <f t="shared" si="13"/>
        <v>0.11854651059830712</v>
      </c>
      <c r="L44">
        <f t="shared" si="14"/>
        <v>0.43495943615684568</v>
      </c>
    </row>
    <row r="45" spans="1:12">
      <c r="A45" s="3">
        <v>1971</v>
      </c>
      <c r="B45" s="3">
        <v>0.14221150298426499</v>
      </c>
      <c r="C45" s="3">
        <v>9.7868966197123E-2</v>
      </c>
      <c r="D45" s="3">
        <v>4.3342570281124503E-2</v>
      </c>
      <c r="E45">
        <f t="shared" si="10"/>
        <v>0.12447448826940818</v>
      </c>
    </row>
    <row r="46" spans="1:12">
      <c r="A46" s="3">
        <v>1972</v>
      </c>
      <c r="B46" s="3">
        <v>0.187553629150749</v>
      </c>
      <c r="C46" s="3">
        <v>2.81844905044497E-2</v>
      </c>
      <c r="D46" s="3">
        <v>4.0618399999999999E-2</v>
      </c>
      <c r="E46">
        <f t="shared" si="10"/>
        <v>0.12380597369222926</v>
      </c>
      <c r="G46" s="3" t="s">
        <v>56</v>
      </c>
      <c r="H46">
        <v>-1</v>
      </c>
    </row>
    <row r="47" spans="1:12">
      <c r="A47" s="3">
        <v>1973</v>
      </c>
      <c r="B47" s="3">
        <v>-0.143080474375265</v>
      </c>
      <c r="C47" s="3">
        <v>3.6586646024150099E-2</v>
      </c>
      <c r="D47" s="3">
        <v>7.0354435483871006E-2</v>
      </c>
      <c r="E47">
        <f t="shared" si="10"/>
        <v>-7.1213626215498954E-2</v>
      </c>
      <c r="G47" t="s">
        <v>51</v>
      </c>
      <c r="H47" t="s">
        <v>52</v>
      </c>
      <c r="I47" t="s">
        <v>53</v>
      </c>
      <c r="J47" t="s">
        <v>54</v>
      </c>
      <c r="K47" t="s">
        <v>55</v>
      </c>
      <c r="L47" t="s">
        <v>40</v>
      </c>
    </row>
    <row r="48" spans="1:12">
      <c r="A48" s="3">
        <v>1974</v>
      </c>
      <c r="B48" s="3">
        <v>-0.25901785750897</v>
      </c>
      <c r="C48" s="3">
        <v>1.9886086932378599E-2</v>
      </c>
      <c r="D48" s="3">
        <v>7.8457831325301194E-2</v>
      </c>
      <c r="E48">
        <f t="shared" si="10"/>
        <v>-0.14745627973243056</v>
      </c>
      <c r="G48" s="3">
        <v>1</v>
      </c>
      <c r="H48">
        <f>0</f>
        <v>0</v>
      </c>
      <c r="I48">
        <f>1-H48</f>
        <v>1</v>
      </c>
      <c r="J48">
        <f>SQRT(H48^2*$H$6+I48^2*$I$6+2*H48*I48*$H$46*$H$5*$I$5)</f>
        <v>7.90242543496847E-2</v>
      </c>
      <c r="K48">
        <f>H48*$H$4+I48*$I$4</f>
        <v>4.8223616587018805E-2</v>
      </c>
      <c r="L48">
        <f>(K48-$J$4)/J48</f>
        <v>0.17809919954928946</v>
      </c>
    </row>
    <row r="49" spans="1:12">
      <c r="A49" s="3">
        <v>1975</v>
      </c>
      <c r="B49" s="3">
        <v>0.369951371061844</v>
      </c>
      <c r="C49" s="3">
        <v>3.6052536026033803E-2</v>
      </c>
      <c r="D49" s="3">
        <v>5.7863855421686698E-2</v>
      </c>
      <c r="E49">
        <f t="shared" si="10"/>
        <v>0.23639183704751993</v>
      </c>
      <c r="G49" s="3">
        <v>2</v>
      </c>
      <c r="H49">
        <f>H48+0.1</f>
        <v>0.1</v>
      </c>
      <c r="I49">
        <f t="shared" ref="I49:I58" si="16">1-H49</f>
        <v>0.9</v>
      </c>
      <c r="J49">
        <f t="shared" ref="J49:J58" si="17">SQRT(H49^2*$H$6+I49^2*$I$6+2*H49*I49*$H$46*$H$5*$I$5)</f>
        <v>5.1718398746227336E-2</v>
      </c>
      <c r="K49">
        <f t="shared" ref="K49:K58" si="18">H49*$H$4+I49*$I$4</f>
        <v>5.5255905988147641E-2</v>
      </c>
      <c r="L49">
        <f t="shared" ref="L49:L58" si="19">(K49-$J$4)/J49</f>
        <v>0.40810323516303321</v>
      </c>
    </row>
    <row r="50" spans="1:12">
      <c r="A50" s="3">
        <v>1976</v>
      </c>
      <c r="B50" s="3">
        <v>0.23830999002106701</v>
      </c>
      <c r="C50" s="3">
        <v>0.15984560742909201</v>
      </c>
      <c r="D50" s="3">
        <v>4.9765999999999998E-2</v>
      </c>
      <c r="E50">
        <f t="shared" si="10"/>
        <v>0.206924236984277</v>
      </c>
      <c r="G50" s="3">
        <v>3</v>
      </c>
      <c r="H50">
        <f t="shared" ref="H50:H58" si="20">H49+0.1</f>
        <v>0.2</v>
      </c>
      <c r="I50">
        <f t="shared" si="16"/>
        <v>0.8</v>
      </c>
      <c r="J50">
        <f t="shared" si="17"/>
        <v>2.4412543142769954E-2</v>
      </c>
      <c r="K50">
        <f t="shared" si="18"/>
        <v>6.2288195389276477E-2</v>
      </c>
      <c r="L50">
        <f t="shared" si="19"/>
        <v>1.1526343274584061</v>
      </c>
    </row>
    <row r="51" spans="1:12">
      <c r="A51" s="3">
        <v>1977</v>
      </c>
      <c r="B51" s="3">
        <v>-6.9797040759352294E-2</v>
      </c>
      <c r="C51" s="3">
        <v>1.2899606071070401E-2</v>
      </c>
      <c r="D51" s="3">
        <v>5.2609638554216902E-2</v>
      </c>
      <c r="E51">
        <f t="shared" si="10"/>
        <v>-3.6718382027183215E-2</v>
      </c>
      <c r="G51" s="3">
        <v>4</v>
      </c>
      <c r="H51">
        <f t="shared" si="20"/>
        <v>0.30000000000000004</v>
      </c>
      <c r="I51">
        <f t="shared" si="16"/>
        <v>0.7</v>
      </c>
      <c r="J51">
        <f t="shared" si="17"/>
        <v>2.8933124606874286E-3</v>
      </c>
      <c r="K51">
        <f t="shared" si="18"/>
        <v>6.9320484790405312E-2</v>
      </c>
      <c r="L51">
        <f t="shared" si="19"/>
        <v>12.155971788711836</v>
      </c>
    </row>
    <row r="52" spans="1:12">
      <c r="A52" s="3">
        <v>1978</v>
      </c>
      <c r="B52" s="3">
        <v>6.50928391167193E-2</v>
      </c>
      <c r="C52" s="3">
        <v>-7.7758069075086504E-3</v>
      </c>
      <c r="D52" s="3">
        <v>7.1783064516128994E-2</v>
      </c>
      <c r="E52">
        <f t="shared" si="10"/>
        <v>3.5945380707028123E-2</v>
      </c>
      <c r="G52" s="3">
        <v>5</v>
      </c>
      <c r="H52">
        <f t="shared" si="20"/>
        <v>0.4</v>
      </c>
      <c r="I52">
        <f t="shared" si="16"/>
        <v>0.6</v>
      </c>
      <c r="J52">
        <f t="shared" si="17"/>
        <v>3.0199168064144806E-2</v>
      </c>
      <c r="K52">
        <f t="shared" si="18"/>
        <v>7.6352774191534134E-2</v>
      </c>
      <c r="L52">
        <f t="shared" si="19"/>
        <v>1.3974992277777756</v>
      </c>
    </row>
    <row r="53" spans="1:12">
      <c r="A53" s="3">
        <v>1979</v>
      </c>
      <c r="B53" s="3">
        <v>0.185194901675164</v>
      </c>
      <c r="C53" s="3">
        <v>6.7072031247235502E-3</v>
      </c>
      <c r="D53" s="3">
        <v>0.100542741935484</v>
      </c>
      <c r="E53">
        <f t="shared" si="10"/>
        <v>0.11379982225498783</v>
      </c>
      <c r="G53" s="3">
        <v>6</v>
      </c>
      <c r="H53">
        <f t="shared" si="20"/>
        <v>0.5</v>
      </c>
      <c r="I53">
        <f t="shared" si="16"/>
        <v>0.5</v>
      </c>
      <c r="J53">
        <f t="shared" si="17"/>
        <v>5.750502366760217E-2</v>
      </c>
      <c r="K53">
        <f t="shared" si="18"/>
        <v>8.338506359266297E-2</v>
      </c>
      <c r="L53">
        <f t="shared" si="19"/>
        <v>0.85619656005882794</v>
      </c>
    </row>
    <row r="54" spans="1:12">
      <c r="A54" s="3">
        <v>1980</v>
      </c>
      <c r="B54" s="3">
        <v>0.31735245506762999</v>
      </c>
      <c r="C54" s="3">
        <v>-2.9897442519993999E-2</v>
      </c>
      <c r="D54" s="3">
        <v>0.1139188</v>
      </c>
      <c r="E54">
        <f t="shared" si="10"/>
        <v>0.17845249603258037</v>
      </c>
      <c r="G54" s="3">
        <v>7</v>
      </c>
      <c r="H54">
        <f t="shared" si="20"/>
        <v>0.6</v>
      </c>
      <c r="I54">
        <f t="shared" si="16"/>
        <v>0.4</v>
      </c>
      <c r="J54">
        <f t="shared" si="17"/>
        <v>8.4810879271059528E-2</v>
      </c>
      <c r="K54">
        <f t="shared" si="18"/>
        <v>9.0417352993791805E-2</v>
      </c>
      <c r="L54">
        <f t="shared" si="19"/>
        <v>0.66345135594687665</v>
      </c>
    </row>
    <row r="55" spans="1:12">
      <c r="A55" s="3">
        <v>1981</v>
      </c>
      <c r="B55" s="3">
        <v>-4.7023902474955803E-2</v>
      </c>
      <c r="C55" s="3">
        <v>8.19921533589235E-2</v>
      </c>
      <c r="D55" s="3">
        <v>0.14036184738955801</v>
      </c>
      <c r="E55">
        <f t="shared" si="10"/>
        <v>4.5825198585959168E-3</v>
      </c>
      <c r="G55" s="3">
        <v>8</v>
      </c>
      <c r="H55">
        <f t="shared" si="20"/>
        <v>0.7</v>
      </c>
      <c r="I55">
        <f t="shared" si="16"/>
        <v>0.30000000000000004</v>
      </c>
      <c r="J55">
        <f t="shared" si="17"/>
        <v>0.11211673487451689</v>
      </c>
      <c r="K55">
        <f t="shared" si="18"/>
        <v>9.7449642394920641E-2</v>
      </c>
      <c r="L55">
        <f t="shared" si="19"/>
        <v>0.56459173845373634</v>
      </c>
    </row>
    <row r="56" spans="1:12">
      <c r="A56" s="3">
        <v>1982</v>
      </c>
      <c r="B56" s="3">
        <v>0.20419055079559401</v>
      </c>
      <c r="C56" s="3">
        <v>0.32814549486295602</v>
      </c>
      <c r="D56" s="3">
        <v>0.1109</v>
      </c>
      <c r="E56">
        <f t="shared" si="10"/>
        <v>0.25377252842253883</v>
      </c>
      <c r="G56" s="3">
        <v>9</v>
      </c>
      <c r="H56">
        <f t="shared" si="20"/>
        <v>0.79999999999999993</v>
      </c>
      <c r="I56">
        <f t="shared" si="16"/>
        <v>0.20000000000000007</v>
      </c>
      <c r="J56">
        <f t="shared" si="17"/>
        <v>0.13942259047797426</v>
      </c>
      <c r="K56">
        <f t="shared" si="18"/>
        <v>0.10448193179604946</v>
      </c>
      <c r="L56">
        <f t="shared" si="19"/>
        <v>0.50445534982940921</v>
      </c>
    </row>
    <row r="57" spans="1:12">
      <c r="A57" s="3">
        <v>1983</v>
      </c>
      <c r="B57" s="3">
        <v>0.22337155858930599</v>
      </c>
      <c r="C57" s="3">
        <v>3.2002094451429298E-2</v>
      </c>
      <c r="D57" s="3">
        <v>8.9499999999999996E-2</v>
      </c>
      <c r="E57">
        <f t="shared" si="10"/>
        <v>0.14682377293415533</v>
      </c>
      <c r="G57" s="3">
        <v>10</v>
      </c>
      <c r="H57">
        <f t="shared" si="20"/>
        <v>0.89999999999999991</v>
      </c>
      <c r="I57">
        <f t="shared" si="16"/>
        <v>0.10000000000000009</v>
      </c>
      <c r="J57">
        <f t="shared" si="17"/>
        <v>0.16672844608143161</v>
      </c>
      <c r="K57">
        <f t="shared" si="18"/>
        <v>0.1115142211971783</v>
      </c>
      <c r="L57">
        <f t="shared" si="19"/>
        <v>0.46401656629746418</v>
      </c>
    </row>
    <row r="58" spans="1:12">
      <c r="A58" s="3">
        <v>1984</v>
      </c>
      <c r="B58" s="3">
        <v>6.14614199963621E-2</v>
      </c>
      <c r="C58" s="3">
        <v>0.137333643441023</v>
      </c>
      <c r="D58" s="3">
        <v>9.9199999999999997E-2</v>
      </c>
      <c r="E58">
        <f t="shared" si="10"/>
        <v>9.1810309374226462E-2</v>
      </c>
      <c r="G58" s="3">
        <v>11</v>
      </c>
      <c r="H58">
        <f t="shared" si="20"/>
        <v>0.99999999999999989</v>
      </c>
      <c r="I58">
        <f t="shared" si="16"/>
        <v>0</v>
      </c>
      <c r="J58">
        <f t="shared" si="17"/>
        <v>0.194034301684889</v>
      </c>
      <c r="K58">
        <f t="shared" si="18"/>
        <v>0.11854651059830712</v>
      </c>
      <c r="L58">
        <f t="shared" si="19"/>
        <v>0.43495943615684568</v>
      </c>
    </row>
    <row r="59" spans="1:12">
      <c r="A59" s="3">
        <v>1985</v>
      </c>
      <c r="B59" s="3">
        <v>0.31235149485768898</v>
      </c>
      <c r="C59" s="3">
        <v>0.25712488212606399</v>
      </c>
      <c r="D59" s="3">
        <v>7.7200000000000005E-2</v>
      </c>
      <c r="E59">
        <f t="shared" si="10"/>
        <v>0.29026084976503896</v>
      </c>
    </row>
    <row r="60" spans="1:12">
      <c r="A60" s="3">
        <v>1986</v>
      </c>
      <c r="B60" s="3">
        <v>0.18494578758046201</v>
      </c>
      <c r="C60" s="3">
        <v>0.24284215141767601</v>
      </c>
      <c r="D60" s="3">
        <v>6.1499999999999999E-2</v>
      </c>
      <c r="E60">
        <f t="shared" si="10"/>
        <v>0.2081043331153476</v>
      </c>
      <c r="G60" s="3" t="s">
        <v>56</v>
      </c>
      <c r="H60">
        <v>1</v>
      </c>
    </row>
    <row r="61" spans="1:12">
      <c r="A61" s="3">
        <v>1987</v>
      </c>
      <c r="B61" s="3">
        <v>5.8127216418218698E-2</v>
      </c>
      <c r="C61" s="3">
        <v>-4.96050893792623E-2</v>
      </c>
      <c r="D61" s="3">
        <v>5.96E-2</v>
      </c>
      <c r="E61">
        <f t="shared" si="10"/>
        <v>1.5034294099226297E-2</v>
      </c>
      <c r="G61" t="s">
        <v>51</v>
      </c>
      <c r="H61" t="s">
        <v>52</v>
      </c>
      <c r="I61" t="s">
        <v>53</v>
      </c>
      <c r="J61" t="s">
        <v>54</v>
      </c>
      <c r="K61" t="s">
        <v>55</v>
      </c>
      <c r="L61" t="s">
        <v>40</v>
      </c>
    </row>
    <row r="62" spans="1:12">
      <c r="A62" s="3">
        <v>1988</v>
      </c>
      <c r="B62" s="3">
        <v>0.16537192812044699</v>
      </c>
      <c r="C62" s="3">
        <v>8.2235958434841702E-2</v>
      </c>
      <c r="D62" s="3">
        <v>6.8900000000000003E-2</v>
      </c>
      <c r="E62">
        <f t="shared" si="10"/>
        <v>0.13211754024620487</v>
      </c>
      <c r="G62" s="3">
        <v>1</v>
      </c>
      <c r="H62">
        <f>0</f>
        <v>0</v>
      </c>
      <c r="I62">
        <f>1-H62</f>
        <v>1</v>
      </c>
      <c r="J62">
        <f>SQRT(H62^2*$H$6+I62^2*$I$6+2*H62*I62*$H$60*$H$5*$I$5)</f>
        <v>7.90242543496847E-2</v>
      </c>
      <c r="K62">
        <f>H62*$H$4+I62*$I$4</f>
        <v>4.8223616587018805E-2</v>
      </c>
      <c r="L62">
        <f>(K62-$J$4)/J62</f>
        <v>0.17809919954928946</v>
      </c>
    </row>
    <row r="63" spans="1:12">
      <c r="A63" s="3">
        <v>1989</v>
      </c>
      <c r="B63" s="3">
        <v>0.31475183638196702</v>
      </c>
      <c r="C63" s="3">
        <v>0.17693647159446199</v>
      </c>
      <c r="D63" s="3">
        <v>8.3900000000000002E-2</v>
      </c>
      <c r="E63">
        <f t="shared" si="10"/>
        <v>0.25962569046696504</v>
      </c>
      <c r="G63" s="3">
        <v>2</v>
      </c>
      <c r="H63">
        <f>H62+0.1</f>
        <v>0.1</v>
      </c>
      <c r="I63">
        <f t="shared" ref="I63:I72" si="21">1-H63</f>
        <v>0.9</v>
      </c>
      <c r="J63">
        <f t="shared" ref="J63:J72" si="22">SQRT(H63^2*$H$6+I63^2*$I$6+2*H63*I63*$H$60*$H$5*$I$5)</f>
        <v>9.0525259083205134E-2</v>
      </c>
      <c r="K63">
        <f t="shared" ref="K63:K72" si="23">H63*$H$4+I63*$I$4</f>
        <v>5.5255905988147641E-2</v>
      </c>
      <c r="L63">
        <f t="shared" ref="L63:L72" si="24">(K63-$J$4)/J63</f>
        <v>0.23315532106223985</v>
      </c>
    </row>
    <row r="64" spans="1:12">
      <c r="A64" s="3">
        <v>1990</v>
      </c>
      <c r="B64" s="3">
        <v>-3.0644516129032101E-2</v>
      </c>
      <c r="C64" s="3">
        <v>6.2353753335533398E-2</v>
      </c>
      <c r="D64" s="3">
        <v>7.7499999999999999E-2</v>
      </c>
      <c r="E64">
        <f t="shared" si="10"/>
        <v>6.5547916567940991E-3</v>
      </c>
      <c r="G64" s="3">
        <v>3</v>
      </c>
      <c r="H64">
        <f t="shared" ref="H64:H72" si="25">H63+0.1</f>
        <v>0.2</v>
      </c>
      <c r="I64">
        <f t="shared" si="21"/>
        <v>0.8</v>
      </c>
      <c r="J64">
        <f t="shared" si="22"/>
        <v>0.10202626381672558</v>
      </c>
      <c r="K64">
        <f t="shared" si="23"/>
        <v>6.2288195389276477E-2</v>
      </c>
      <c r="L64">
        <f t="shared" si="24"/>
        <v>0.27579893837397457</v>
      </c>
    </row>
    <row r="65" spans="1:12">
      <c r="A65" s="3">
        <v>1991</v>
      </c>
      <c r="B65" s="3">
        <v>0.30234843134879802</v>
      </c>
      <c r="C65" s="3">
        <v>0.150045100195173</v>
      </c>
      <c r="D65" s="3">
        <v>5.5399999999999998E-2</v>
      </c>
      <c r="E65">
        <f t="shared" si="10"/>
        <v>0.24142709888734801</v>
      </c>
      <c r="G65" s="3">
        <v>4</v>
      </c>
      <c r="H65">
        <f t="shared" si="25"/>
        <v>0.30000000000000004</v>
      </c>
      <c r="I65">
        <f t="shared" si="21"/>
        <v>0.7</v>
      </c>
      <c r="J65">
        <f t="shared" si="22"/>
        <v>0.11352726855024602</v>
      </c>
      <c r="K65">
        <f t="shared" si="23"/>
        <v>6.9320484790405312E-2</v>
      </c>
      <c r="L65">
        <f t="shared" si="24"/>
        <v>0.30980243863154755</v>
      </c>
    </row>
    <row r="66" spans="1:12">
      <c r="A66" s="3">
        <v>1992</v>
      </c>
      <c r="B66" s="3">
        <v>7.4937279723800598E-2</v>
      </c>
      <c r="C66" s="3">
        <v>9.3616373162079394E-2</v>
      </c>
      <c r="D66" s="3">
        <v>3.5099999999999999E-2</v>
      </c>
      <c r="E66">
        <f t="shared" ref="E66:E99" si="26">B66*$H$13+C66*$I$13</f>
        <v>8.2408917099112106E-2</v>
      </c>
      <c r="G66" s="3">
        <v>5</v>
      </c>
      <c r="H66">
        <f t="shared" si="25"/>
        <v>0.4</v>
      </c>
      <c r="I66">
        <f t="shared" si="21"/>
        <v>0.6</v>
      </c>
      <c r="J66">
        <f t="shared" si="22"/>
        <v>0.12502827328376642</v>
      </c>
      <c r="K66">
        <f t="shared" si="23"/>
        <v>7.6352774191534134E-2</v>
      </c>
      <c r="L66">
        <f t="shared" si="24"/>
        <v>0.3375501631809969</v>
      </c>
    </row>
    <row r="67" spans="1:12">
      <c r="A67" s="3">
        <v>1993</v>
      </c>
      <c r="B67" s="3">
        <v>9.96705147919488E-2</v>
      </c>
      <c r="C67" s="3">
        <v>0.14210957589263101</v>
      </c>
      <c r="D67" s="3">
        <v>3.0700000000000002E-2</v>
      </c>
      <c r="E67">
        <f t="shared" si="26"/>
        <v>0.11664613923222168</v>
      </c>
      <c r="G67" s="3">
        <v>6</v>
      </c>
      <c r="H67">
        <f t="shared" si="25"/>
        <v>0.5</v>
      </c>
      <c r="I67">
        <f t="shared" si="21"/>
        <v>0.5</v>
      </c>
      <c r="J67">
        <f t="shared" si="22"/>
        <v>0.13652927801728687</v>
      </c>
      <c r="K67">
        <f t="shared" si="23"/>
        <v>8.338506359266297E-2</v>
      </c>
      <c r="L67">
        <f t="shared" si="24"/>
        <v>0.36062304119170996</v>
      </c>
    </row>
    <row r="68" spans="1:12">
      <c r="A68" s="3">
        <v>1994</v>
      </c>
      <c r="B68" s="3">
        <v>1.3259206774573901E-2</v>
      </c>
      <c r="C68" s="3">
        <v>-8.0366555509985907E-2</v>
      </c>
      <c r="D68" s="3">
        <v>4.3700000000000003E-2</v>
      </c>
      <c r="E68">
        <f t="shared" si="26"/>
        <v>-2.4191098139250022E-2</v>
      </c>
      <c r="G68" s="3">
        <v>7</v>
      </c>
      <c r="H68">
        <f t="shared" si="25"/>
        <v>0.6</v>
      </c>
      <c r="I68">
        <f t="shared" si="21"/>
        <v>0.4</v>
      </c>
      <c r="J68">
        <f t="shared" si="22"/>
        <v>0.14803028275080729</v>
      </c>
      <c r="K68">
        <f t="shared" si="23"/>
        <v>9.0417352993791805E-2</v>
      </c>
      <c r="L68">
        <f t="shared" si="24"/>
        <v>0.38011068955500216</v>
      </c>
    </row>
    <row r="69" spans="1:12">
      <c r="A69" s="3">
        <v>1995</v>
      </c>
      <c r="B69" s="3">
        <v>0.37195198902606302</v>
      </c>
      <c r="C69" s="3">
        <v>0.23480780112538899</v>
      </c>
      <c r="D69" s="3">
        <v>5.6599999999999998E-2</v>
      </c>
      <c r="E69">
        <f t="shared" si="26"/>
        <v>0.31709431386579345</v>
      </c>
      <c r="G69" s="3">
        <v>8</v>
      </c>
      <c r="H69">
        <f t="shared" si="25"/>
        <v>0.7</v>
      </c>
      <c r="I69">
        <f t="shared" si="21"/>
        <v>0.30000000000000004</v>
      </c>
      <c r="J69">
        <f t="shared" si="22"/>
        <v>0.15953128748432771</v>
      </c>
      <c r="K69">
        <f t="shared" si="23"/>
        <v>9.7449642394920641E-2</v>
      </c>
      <c r="L69">
        <f t="shared" si="24"/>
        <v>0.39678851246517222</v>
      </c>
    </row>
    <row r="70" spans="1:12">
      <c r="A70" s="3">
        <v>1996</v>
      </c>
      <c r="B70" s="3">
        <v>0.226809660188658</v>
      </c>
      <c r="C70" s="3">
        <v>1.42860779340184E-2</v>
      </c>
      <c r="D70" s="3">
        <v>5.1499999999999997E-2</v>
      </c>
      <c r="E70">
        <f t="shared" si="26"/>
        <v>0.14180022728680217</v>
      </c>
      <c r="G70" s="3">
        <v>9</v>
      </c>
      <c r="H70">
        <f t="shared" si="25"/>
        <v>0.79999999999999993</v>
      </c>
      <c r="I70">
        <f t="shared" si="21"/>
        <v>0.20000000000000007</v>
      </c>
      <c r="J70">
        <f t="shared" si="22"/>
        <v>0.17103229221784816</v>
      </c>
      <c r="K70">
        <f t="shared" si="23"/>
        <v>0.10448193179604946</v>
      </c>
      <c r="L70">
        <f t="shared" si="24"/>
        <v>0.41122334701627405</v>
      </c>
    </row>
    <row r="71" spans="1:12">
      <c r="A71" s="3">
        <v>1997</v>
      </c>
      <c r="B71" s="3">
        <v>0.33103653103653102</v>
      </c>
      <c r="C71" s="3">
        <v>9.9391302729775297E-2</v>
      </c>
      <c r="D71" s="3">
        <v>5.1999999999999998E-2</v>
      </c>
      <c r="E71">
        <f t="shared" si="26"/>
        <v>0.23837843971382872</v>
      </c>
      <c r="G71" s="3">
        <v>10</v>
      </c>
      <c r="H71">
        <f t="shared" si="25"/>
        <v>0.89999999999999991</v>
      </c>
      <c r="I71">
        <f t="shared" si="21"/>
        <v>0.10000000000000009</v>
      </c>
      <c r="J71">
        <f t="shared" si="22"/>
        <v>0.18253329695136858</v>
      </c>
      <c r="K71">
        <f t="shared" si="23"/>
        <v>0.1115142211971783</v>
      </c>
      <c r="L71">
        <f t="shared" si="24"/>
        <v>0.4238391698772071</v>
      </c>
    </row>
    <row r="72" spans="1:12">
      <c r="A72" s="3">
        <v>1998</v>
      </c>
      <c r="B72" s="3">
        <v>0.28337953278443601</v>
      </c>
      <c r="C72" s="3">
        <v>0.14921431922606199</v>
      </c>
      <c r="D72" s="3">
        <v>4.9099999999999998E-2</v>
      </c>
      <c r="E72">
        <f t="shared" si="26"/>
        <v>0.2297134473610864</v>
      </c>
      <c r="G72" s="3">
        <v>11</v>
      </c>
      <c r="H72">
        <f t="shared" si="25"/>
        <v>0.99999999999999989</v>
      </c>
      <c r="I72">
        <f t="shared" si="21"/>
        <v>0</v>
      </c>
      <c r="J72">
        <f t="shared" si="22"/>
        <v>0.194034301684889</v>
      </c>
      <c r="K72">
        <f t="shared" si="23"/>
        <v>0.11854651059830712</v>
      </c>
      <c r="L72">
        <f t="shared" si="24"/>
        <v>0.43495943615684568</v>
      </c>
    </row>
    <row r="73" spans="1:12">
      <c r="A73" s="3">
        <v>1999</v>
      </c>
      <c r="B73" s="3">
        <v>0.208853509920845</v>
      </c>
      <c r="C73" s="3">
        <v>-8.2542147962685802E-2</v>
      </c>
      <c r="D73" s="3">
        <v>4.7800000000000002E-2</v>
      </c>
      <c r="E73">
        <f t="shared" si="26"/>
        <v>9.229524676743267E-2</v>
      </c>
    </row>
    <row r="74" spans="1:12">
      <c r="A74" s="3">
        <v>2000</v>
      </c>
      <c r="B74" s="3">
        <v>-9.0318189552492795E-2</v>
      </c>
      <c r="C74" s="3">
        <v>0.16655267125397499</v>
      </c>
      <c r="D74" s="3">
        <v>0.06</v>
      </c>
      <c r="E74">
        <f t="shared" si="26"/>
        <v>1.243015477009432E-2</v>
      </c>
    </row>
    <row r="75" spans="1:12">
      <c r="A75" s="3">
        <v>2001</v>
      </c>
      <c r="B75" s="3">
        <v>-0.118497591420002</v>
      </c>
      <c r="C75" s="3">
        <v>5.5721811892492597E-2</v>
      </c>
      <c r="D75" s="3">
        <v>3.4799999999999998E-2</v>
      </c>
      <c r="E75">
        <f t="shared" si="26"/>
        <v>-4.8809830095004156E-2</v>
      </c>
    </row>
    <row r="76" spans="1:12">
      <c r="A76" s="3">
        <v>2002</v>
      </c>
      <c r="B76" s="3">
        <v>-0.21966047957912699</v>
      </c>
      <c r="C76" s="3">
        <v>0.15116400378109299</v>
      </c>
      <c r="D76" s="3">
        <v>1.6400000000000001E-2</v>
      </c>
      <c r="E76">
        <f t="shared" si="26"/>
        <v>-7.1330686235038979E-2</v>
      </c>
    </row>
    <row r="77" spans="1:12">
      <c r="A77" s="3">
        <v>2003</v>
      </c>
      <c r="B77" s="3">
        <v>0.28355800050010199</v>
      </c>
      <c r="C77" s="3">
        <v>3.7531858817758498E-3</v>
      </c>
      <c r="D77" s="3">
        <v>1.03E-2</v>
      </c>
      <c r="E77">
        <f t="shared" si="26"/>
        <v>0.17163607465277153</v>
      </c>
    </row>
    <row r="78" spans="1:12">
      <c r="A78" s="3">
        <v>2004</v>
      </c>
      <c r="B78" s="3">
        <v>0.107427759440962</v>
      </c>
      <c r="C78" s="3">
        <v>4.4906837022745498E-2</v>
      </c>
      <c r="D78" s="3">
        <v>1.4E-2</v>
      </c>
      <c r="E78">
        <f t="shared" si="26"/>
        <v>8.24193904736754E-2</v>
      </c>
    </row>
    <row r="79" spans="1:12">
      <c r="A79" s="3">
        <v>2005</v>
      </c>
      <c r="B79" s="3">
        <v>4.83447752326885E-2</v>
      </c>
      <c r="C79" s="3">
        <v>2.8675329597779499E-2</v>
      </c>
      <c r="D79" s="3">
        <v>3.2199999999999999E-2</v>
      </c>
      <c r="E79">
        <f t="shared" si="26"/>
        <v>4.0476996978724901E-2</v>
      </c>
    </row>
    <row r="80" spans="1:12">
      <c r="A80" s="3">
        <v>2006</v>
      </c>
      <c r="B80" s="3">
        <v>0.156125579793157</v>
      </c>
      <c r="C80" s="3">
        <v>1.96100124175684E-2</v>
      </c>
      <c r="D80" s="3">
        <v>4.8500000000000001E-2</v>
      </c>
      <c r="E80">
        <f t="shared" si="26"/>
        <v>0.10151935284292156</v>
      </c>
    </row>
    <row r="81" spans="1:5">
      <c r="A81" s="3">
        <v>2007</v>
      </c>
      <c r="B81" s="3">
        <v>5.4847352464217701E-2</v>
      </c>
      <c r="C81" s="3">
        <v>0.102099219300128</v>
      </c>
      <c r="D81" s="3">
        <v>4.48E-2</v>
      </c>
      <c r="E81">
        <f t="shared" si="26"/>
        <v>7.3748099198581815E-2</v>
      </c>
    </row>
    <row r="82" spans="1:5">
      <c r="A82" s="3">
        <v>2008</v>
      </c>
      <c r="B82" s="3">
        <v>-0.36552344111798202</v>
      </c>
      <c r="C82" s="3">
        <v>0.20101279926977</v>
      </c>
      <c r="D82" s="3">
        <v>1.4E-2</v>
      </c>
      <c r="E82">
        <f t="shared" si="26"/>
        <v>-0.1389089449628812</v>
      </c>
    </row>
    <row r="83" spans="1:5">
      <c r="A83" s="3">
        <v>2009</v>
      </c>
      <c r="B83" s="3">
        <v>0.25935233877663999</v>
      </c>
      <c r="C83" s="3">
        <v>-0.11116695313259201</v>
      </c>
      <c r="D83" s="3">
        <v>1.5E-3</v>
      </c>
      <c r="E83">
        <f t="shared" si="26"/>
        <v>0.1111446220129472</v>
      </c>
    </row>
    <row r="84" spans="1:5">
      <c r="A84" s="3">
        <v>2010</v>
      </c>
      <c r="B84" s="3">
        <v>0.148210922787194</v>
      </c>
      <c r="C84" s="3">
        <v>8.4629338803557705E-2</v>
      </c>
      <c r="D84" s="3">
        <v>1.4E-3</v>
      </c>
      <c r="E84">
        <f t="shared" si="26"/>
        <v>0.12277828919373948</v>
      </c>
    </row>
    <row r="85" spans="1:5">
      <c r="A85" s="3">
        <v>2011</v>
      </c>
      <c r="B85" s="3">
        <v>2.09837473362805E-2</v>
      </c>
      <c r="C85" s="3">
        <v>0.16035334999461401</v>
      </c>
      <c r="D85" s="3">
        <v>5.0000000000000001E-4</v>
      </c>
      <c r="E85">
        <f t="shared" si="26"/>
        <v>7.6731588399613901E-2</v>
      </c>
    </row>
    <row r="86" spans="1:5">
      <c r="A86" s="3">
        <v>2012</v>
      </c>
      <c r="B86" s="3">
        <v>0.15890585241730301</v>
      </c>
      <c r="C86" s="3">
        <v>2.9715719780189501E-2</v>
      </c>
      <c r="D86" s="3">
        <v>8.9999999999999998E-4</v>
      </c>
      <c r="E86">
        <f t="shared" si="26"/>
        <v>0.10722979936245761</v>
      </c>
    </row>
    <row r="87" spans="1:5">
      <c r="A87" s="3">
        <v>2013</v>
      </c>
      <c r="B87" s="3">
        <v>0.32145085858125499</v>
      </c>
      <c r="C87" s="3">
        <v>-9.1045687943472606E-2</v>
      </c>
      <c r="D87" s="3">
        <v>5.9999999999999995E-4</v>
      </c>
      <c r="E87">
        <f t="shared" si="26"/>
        <v>0.15645223997136395</v>
      </c>
    </row>
    <row r="88" spans="1:5">
      <c r="A88" s="3">
        <v>2014</v>
      </c>
      <c r="B88" s="3">
        <v>0.13524421649462201</v>
      </c>
      <c r="C88" s="3">
        <v>0.107461804520048</v>
      </c>
      <c r="D88" s="3">
        <v>2.9999999999999997E-4</v>
      </c>
      <c r="E88">
        <f t="shared" si="26"/>
        <v>0.12413125170479242</v>
      </c>
    </row>
    <row r="89" spans="1:5">
      <c r="A89" s="3">
        <v>2015</v>
      </c>
      <c r="B89" s="3">
        <v>1.3788916411676099E-2</v>
      </c>
      <c r="C89" s="3">
        <v>1.28429967097922E-2</v>
      </c>
      <c r="D89" s="3">
        <v>5.0000000000000001E-4</v>
      </c>
      <c r="E89">
        <f t="shared" si="26"/>
        <v>1.341054853092254E-2</v>
      </c>
    </row>
    <row r="90" spans="1:5">
      <c r="A90" s="3">
        <v>2016</v>
      </c>
      <c r="B90" s="3">
        <v>0.117730808747982</v>
      </c>
      <c r="C90" s="3">
        <v>6.9055046987477903E-3</v>
      </c>
      <c r="D90" s="3">
        <v>3.2000000000000002E-3</v>
      </c>
      <c r="E90">
        <f t="shared" si="26"/>
        <v>7.3400687128288317E-2</v>
      </c>
    </row>
    <row r="91" spans="1:5">
      <c r="A91" s="3">
        <v>2017</v>
      </c>
      <c r="B91" s="3">
        <v>0.21605481434499299</v>
      </c>
      <c r="C91" s="3">
        <v>2.8017162707789499E-2</v>
      </c>
      <c r="D91" s="3">
        <v>9.4999999999999998E-3</v>
      </c>
      <c r="E91">
        <f t="shared" si="26"/>
        <v>0.14083975369011159</v>
      </c>
    </row>
    <row r="92" spans="1:5">
      <c r="A92" s="3">
        <v>2018</v>
      </c>
      <c r="B92" s="3">
        <v>-4.2268692890885397E-2</v>
      </c>
      <c r="C92" s="3">
        <v>-1.66923857134026E-4</v>
      </c>
      <c r="D92" s="3">
        <v>1.9699999999999999E-2</v>
      </c>
      <c r="E92">
        <f t="shared" si="26"/>
        <v>-2.5427985277384848E-2</v>
      </c>
    </row>
    <row r="93" spans="1:5">
      <c r="A93" s="3">
        <v>2019</v>
      </c>
      <c r="B93" s="3">
        <v>0.312116799968088</v>
      </c>
      <c r="C93" s="3">
        <v>9.6356307415483899E-2</v>
      </c>
      <c r="D93" s="3">
        <v>2.1100000000000001E-2</v>
      </c>
      <c r="E93">
        <f t="shared" si="26"/>
        <v>0.22581260294704636</v>
      </c>
    </row>
    <row r="94" spans="1:5">
      <c r="A94" s="3">
        <v>2020</v>
      </c>
      <c r="B94" s="3">
        <v>0.180232018274225</v>
      </c>
      <c r="C94" s="3">
        <v>0.113318976466141</v>
      </c>
      <c r="D94" s="3">
        <v>3.5999999999999999E-3</v>
      </c>
      <c r="E94">
        <f t="shared" si="26"/>
        <v>0.15346680155099141</v>
      </c>
    </row>
    <row r="95" spans="1:5">
      <c r="A95" s="3">
        <v>2021</v>
      </c>
      <c r="B95" s="3">
        <v>0.28468851751964203</v>
      </c>
      <c r="C95" s="3">
        <v>-4.4160344486044799E-2</v>
      </c>
      <c r="D95" s="3">
        <v>4.0000000000000002E-4</v>
      </c>
      <c r="E95">
        <f t="shared" si="26"/>
        <v>0.1531489727173673</v>
      </c>
    </row>
    <row r="96" spans="1:5">
      <c r="A96" s="3">
        <v>2022</v>
      </c>
      <c r="B96" s="3">
        <v>-0.18037505927178599</v>
      </c>
      <c r="C96" s="3">
        <v>-0.17828171538250701</v>
      </c>
      <c r="D96" s="3">
        <v>2.0899999999999998E-2</v>
      </c>
      <c r="E96">
        <f t="shared" si="26"/>
        <v>-0.17953772171607441</v>
      </c>
    </row>
    <row r="97" spans="1:5">
      <c r="A97" s="3">
        <v>2023</v>
      </c>
      <c r="B97" s="3">
        <v>0.26060684985024102</v>
      </c>
      <c r="C97" s="3">
        <v>3.8800000000000001E-2</v>
      </c>
      <c r="D97" s="3">
        <v>5.28E-2</v>
      </c>
      <c r="E97">
        <f t="shared" si="26"/>
        <v>0.17188410991014461</v>
      </c>
    </row>
    <row r="98" spans="1:5">
      <c r="A98" s="3">
        <v>2024</v>
      </c>
      <c r="B98" s="3">
        <v>0.24878611262526701</v>
      </c>
      <c r="C98" s="3">
        <v>-1.63718014366298E-2</v>
      </c>
      <c r="D98" s="3">
        <v>5.1799999999999999E-2</v>
      </c>
      <c r="E98">
        <f t="shared" si="26"/>
        <v>0.14272294700050828</v>
      </c>
    </row>
    <row r="99" spans="1:5">
      <c r="A99" s="3">
        <v>2025</v>
      </c>
      <c r="B99" s="3">
        <v>0.17723658237597401</v>
      </c>
      <c r="C99" s="3">
        <v>7.7954808707674003E-2</v>
      </c>
      <c r="D99" s="3">
        <v>4.2099999999999999E-2</v>
      </c>
      <c r="E99">
        <f t="shared" si="26"/>
        <v>0.137523872908654</v>
      </c>
    </row>
  </sheetData>
  <pageMargins left="0.7" right="0.7" top="0.75" bottom="0.75" header="0.511811023622047" footer="0.511811023622047"/>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110" zoomScaleNormal="110" workbookViewId="0">
      <selection sqref="A1:B1"/>
    </sheetView>
  </sheetViews>
  <sheetFormatPr defaultColWidth="10" defaultRowHeight="14.4"/>
  <cols>
    <col min="1" max="1" width="24.20703125" customWidth="1"/>
    <col min="2" max="2" width="76.9453125" customWidth="1"/>
  </cols>
  <sheetData>
    <row r="1" spans="1:2" ht="15.3">
      <c r="A1" s="16" t="s">
        <v>4</v>
      </c>
      <c r="B1" s="16"/>
    </row>
    <row r="2" spans="1:2" ht="90">
      <c r="A2" s="4" t="s">
        <v>5</v>
      </c>
      <c r="B2" s="5" t="s">
        <v>6</v>
      </c>
    </row>
    <row r="3" spans="1:2" ht="45">
      <c r="A3" s="4" t="s">
        <v>7</v>
      </c>
      <c r="B3" s="5" t="s">
        <v>8</v>
      </c>
    </row>
    <row r="4" spans="1:2" ht="135">
      <c r="A4" s="6" t="s">
        <v>9</v>
      </c>
      <c r="B4" s="5" t="s">
        <v>10</v>
      </c>
    </row>
    <row r="5" spans="1:2" ht="60">
      <c r="A5" s="6" t="s">
        <v>11</v>
      </c>
      <c r="B5" s="5" t="s">
        <v>12</v>
      </c>
    </row>
    <row r="6" spans="1:2" ht="45">
      <c r="A6" s="4" t="s">
        <v>13</v>
      </c>
      <c r="B6" s="5" t="s">
        <v>14</v>
      </c>
    </row>
    <row r="7" spans="1:2" ht="75">
      <c r="A7" s="4" t="s">
        <v>15</v>
      </c>
      <c r="B7" s="5" t="s">
        <v>16</v>
      </c>
    </row>
    <row r="8" spans="1:2" ht="15">
      <c r="A8" s="4" t="s">
        <v>17</v>
      </c>
      <c r="B8" s="5" t="s">
        <v>18</v>
      </c>
    </row>
    <row r="9" spans="1:2" ht="45.3">
      <c r="A9" s="6" t="s">
        <v>19</v>
      </c>
      <c r="B9" s="7" t="s">
        <v>20</v>
      </c>
    </row>
    <row r="10" spans="1:2" ht="30.3">
      <c r="A10" s="6" t="s">
        <v>21</v>
      </c>
      <c r="B10" s="7" t="s">
        <v>22</v>
      </c>
    </row>
    <row r="11" spans="1:2" ht="15.3">
      <c r="A11" s="6" t="s">
        <v>23</v>
      </c>
      <c r="B11" s="8" t="s">
        <v>24</v>
      </c>
    </row>
    <row r="12" spans="1:2" ht="75.3">
      <c r="A12" s="9" t="s">
        <v>25</v>
      </c>
      <c r="B12" s="7" t="s">
        <v>26</v>
      </c>
    </row>
    <row r="13" spans="1:2" ht="30.3">
      <c r="A13" s="6" t="s">
        <v>27</v>
      </c>
      <c r="B13" s="7" t="s">
        <v>28</v>
      </c>
    </row>
    <row r="14" spans="1:2" ht="15.3">
      <c r="A14" s="10"/>
      <c r="B14" s="10"/>
    </row>
    <row r="15" spans="1:2" ht="16" customHeight="1">
      <c r="A15" s="17" t="s">
        <v>29</v>
      </c>
      <c r="B15" s="17"/>
    </row>
    <row r="16" spans="1:2" ht="30.3">
      <c r="A16" s="11" t="s">
        <v>30</v>
      </c>
      <c r="B16" s="7" t="s">
        <v>31</v>
      </c>
    </row>
    <row r="17" spans="1:2" ht="75.3">
      <c r="A17" s="4" t="s">
        <v>32</v>
      </c>
      <c r="B17" s="7" t="s">
        <v>33</v>
      </c>
    </row>
    <row r="18" spans="1:2" ht="90">
      <c r="A18" s="12" t="s">
        <v>34</v>
      </c>
      <c r="B18" s="5" t="s">
        <v>35</v>
      </c>
    </row>
    <row r="19" spans="1:2" ht="15.3">
      <c r="A19" s="10"/>
      <c r="B19" s="10"/>
    </row>
    <row r="20" spans="1:2" ht="15.3">
      <c r="A20" s="10"/>
      <c r="B20" s="10"/>
    </row>
    <row r="21" spans="1:2" ht="15.3">
      <c r="A21" s="10"/>
      <c r="B21" s="10"/>
    </row>
    <row r="22" spans="1:2" ht="15.3">
      <c r="A22" s="10"/>
      <c r="B22" s="10"/>
    </row>
    <row r="23" spans="1:2" ht="15.3">
      <c r="A23" s="10"/>
      <c r="B23" s="10"/>
    </row>
    <row r="24" spans="1:2" ht="15.3">
      <c r="A24" s="10"/>
      <c r="B24" s="10"/>
    </row>
    <row r="25" spans="1:2" ht="15.3">
      <c r="A25" s="10"/>
      <c r="B25" s="10"/>
    </row>
    <row r="26" spans="1:2" ht="15.3">
      <c r="A26" s="10"/>
      <c r="B26" s="10"/>
    </row>
  </sheetData>
  <mergeCells count="2">
    <mergeCell ref="A1:B1"/>
    <mergeCell ref="A15:B15"/>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Explanations_Sources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Ion, Mihai B.</dc:creator>
  <dc:description/>
  <cp:lastModifiedBy>Ion, Mihai B.</cp:lastModifiedBy>
  <cp:revision>2</cp:revision>
  <dcterms:created xsi:type="dcterms:W3CDTF">2026-01-14T22:51:54Z</dcterms:created>
  <dcterms:modified xsi:type="dcterms:W3CDTF">2026-02-03T23:40:59Z</dcterms:modified>
  <dc:language>en-US</dc:language>
</cp:coreProperties>
</file>