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onmi\Dropbox\0teaching\OU\Investments\LECTURES\lecture_04_expected_return_and_vol\Section1\"/>
    </mc:Choice>
  </mc:AlternateContent>
  <xr:revisionPtr revIDLastSave="0" documentId="13_ncr:1_{9A9B2CC6-F35D-4F8C-B8C8-CD06CEDF9A3C}" xr6:coauthVersionLast="47" xr6:coauthVersionMax="47" xr10:uidLastSave="{00000000-0000-0000-0000-000000000000}"/>
  <bookViews>
    <workbookView xWindow="-96" yWindow="-96" windowWidth="23232" windowHeight="13872" tabRatio="500" xr2:uid="{00000000-000D-0000-FFFF-FFFF00000000}"/>
  </bookViews>
  <sheets>
    <sheet name="Data" sheetId="1" r:id="rId1"/>
    <sheet name="Explanations_Sources" sheetId="2" r:id="rId2"/>
  </sheets>
  <definedNames>
    <definedName name="_xlchart.v1.0" hidden="1">Data!$D$1</definedName>
    <definedName name="_xlchart.v1.1" hidden="1">Data!$D$2:$D$99</definedName>
    <definedName name="_xlchart.v1.2" hidden="1">Data!$B$1</definedName>
    <definedName name="_xlchart.v1.3" hidden="1">Data!$B$2:$B$99</definedName>
  </definedNames>
  <calcPr calcId="191029" iterate="1" iterateDelta="9.8999999999999999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1" i="1" l="1"/>
  <c r="G42" i="1" s="1"/>
  <c r="G36" i="1"/>
  <c r="H36" i="1"/>
  <c r="I36" i="1"/>
  <c r="G37" i="1"/>
  <c r="H37" i="1"/>
  <c r="I37" i="1"/>
  <c r="I35" i="1"/>
  <c r="H35" i="1"/>
  <c r="G35" i="1"/>
  <c r="I31" i="1"/>
  <c r="H31" i="1"/>
  <c r="G31" i="1"/>
  <c r="I30" i="1"/>
  <c r="H30" i="1"/>
  <c r="G30" i="1"/>
  <c r="H29" i="1"/>
  <c r="I29" i="1"/>
  <c r="G29" i="1"/>
  <c r="H20" i="1"/>
  <c r="I20" i="1"/>
  <c r="H21" i="1"/>
  <c r="I21" i="1"/>
  <c r="H22" i="1"/>
  <c r="I22" i="1"/>
  <c r="H23" i="1"/>
  <c r="I23" i="1"/>
  <c r="H24" i="1"/>
  <c r="I24" i="1"/>
  <c r="H25" i="1"/>
  <c r="I25" i="1"/>
  <c r="G25" i="1"/>
  <c r="G24" i="1"/>
  <c r="G23" i="1"/>
  <c r="G22" i="1"/>
  <c r="G21" i="1"/>
  <c r="G20" i="1"/>
  <c r="I16" i="1"/>
  <c r="H16" i="1"/>
  <c r="G16" i="1"/>
  <c r="I15" i="1"/>
  <c r="H15" i="1"/>
  <c r="G15" i="1"/>
  <c r="H4" i="1"/>
  <c r="I4" i="1"/>
  <c r="H5" i="1"/>
  <c r="I5" i="1"/>
  <c r="H6" i="1"/>
  <c r="I6" i="1"/>
  <c r="H7" i="1"/>
  <c r="I7" i="1"/>
  <c r="H8" i="1"/>
  <c r="I8" i="1"/>
  <c r="H9" i="1"/>
  <c r="I9" i="1"/>
  <c r="H10" i="1"/>
  <c r="I10" i="1"/>
  <c r="H11" i="1"/>
  <c r="I11" i="1"/>
  <c r="G11" i="1"/>
  <c r="G10" i="1"/>
  <c r="G9" i="1"/>
  <c r="G8" i="1"/>
  <c r="G7" i="1"/>
  <c r="J6" i="1"/>
  <c r="G6" i="1"/>
  <c r="G5" i="1"/>
  <c r="G4" i="1"/>
</calcChain>
</file>

<file path=xl/sharedStrings.xml><?xml version="1.0" encoding="utf-8"?>
<sst xmlns="http://schemas.openxmlformats.org/spreadsheetml/2006/main" count="85" uniqueCount="64">
  <si>
    <t>year</t>
  </si>
  <si>
    <t>sp500</t>
  </si>
  <si>
    <t>tbill</t>
  </si>
  <si>
    <t>tbond</t>
  </si>
  <si>
    <t>Explanations, by asset class</t>
  </si>
  <si>
    <t>Stocks (Large Cap)</t>
  </si>
  <si>
    <t>I use the S&amp;P 500, which was created in 1957, and then back fill the data using other indices of large market cap companies that existed prior. Each year, I compute the annual return, by first computing the dividend yield by dividing the dividends paid and the price change in the index, by the level of the index at the start of the year. Thus, if the index starts at 1000, and increases to 1080, while delivering a dividend of 5, my annual return = (1080-1000+5)/1000 = 8.5%</t>
  </si>
  <si>
    <t>Stocks (Small Cap)</t>
  </si>
  <si>
    <t>I use the value-weighted bottom decile of US stocks, as estimated and reported by Ken French on his amazing data page, for annual returns every year from 1928 to the most recent year.</t>
  </si>
  <si>
    <t>US T.Bond</t>
  </si>
  <si>
    <t>I use the 10-year US treasury bond, since it is the only longer maturity bond with an uninterrupted history going back in time. For the data, I use the yields on a constant-maturrity 10-year bond, which can be found on FRED (the Federal Reserve website). I convert the yield into a return, by repricing the bond, issued at par at the prior year's yield, with the new yield, while keeping the maturity constant at 10 years. Thus, if the yield goes from 2.5% to 3%, I first price a 2.5%, 10 year coupon bond with a 3% interest rate, and subtract this number from the par value of the bond which is $1000. That gives me the price change. Adding the 3% coupon for the current year gives me the total return.</t>
  </si>
  <si>
    <t>US T.Bill</t>
  </si>
  <si>
    <t>I use the 3-month US treasury bill, again choosing it over the 6-month because of longevity. While I used to report the end of the year number as the return on the T.Bill for the year, I have replaced that with the average T.Bill rate over the year, since that is a better representation.</t>
  </si>
  <si>
    <t>Aaa &amp; Baa Corporate Bond</t>
  </si>
  <si>
    <t>I obtain the yield on a Moody's Aaa and Baa corporate bond yields from FRED and then compute the return on the bond, using the same approach that I use for the US T.Bond.</t>
  </si>
  <si>
    <t>Real Estate</t>
  </si>
  <si>
    <t xml:space="preserve">I use the home price data that Robert Shiller reports on his webpage to compute a real estate return on residential real estate. That series has now morphed into the Case-Shiller Index. Note that this return is just price appreciation, and will understate the returns on real estate by the cash flow return (from rental income) each year. </t>
  </si>
  <si>
    <t>Gold</t>
  </si>
  <si>
    <t xml:space="preserve">Year-end prices for gold, per oz, </t>
  </si>
  <si>
    <t>Inflation Rate</t>
  </si>
  <si>
    <t>I use the CPI for all urban consumers, reported on FRED. I use the non seasonally adjusted numbers, because they go back to 1914. Seasonal adjustments began in 1948.</t>
  </si>
  <si>
    <t>Real Returns</t>
  </si>
  <si>
    <t>For each of the data series. I computre a real return by removing the inflatin for the year from the nominal return, using (1+ Nominal Rate)/ (1+Inflation Rate) -1.</t>
  </si>
  <si>
    <t>Arithmetic Average Return</t>
  </si>
  <si>
    <t>A simple average of the annual returns over the specified period (10 yrs, 50 yrs etc.)</t>
  </si>
  <si>
    <t>Geometric Average Return</t>
  </si>
  <si>
    <t>A compounded average of the returns over the period. This is most simply computed by dividing the value you would have at the end of the period by the value at the beginning and then computing the compouded average. To compute the cumulated value on both stocks and bonds, I assume that dividends/coupons get reinvested back.</t>
  </si>
  <si>
    <t>Risk Premium</t>
  </si>
  <si>
    <t>The risk premium is the difference in the annualized return on stocks and the annualized return on T.Bonds and on T.Bills over the specified period.</t>
  </si>
  <si>
    <t>FAQ</t>
  </si>
  <si>
    <t>How precise are the annual numbers?</t>
  </si>
  <si>
    <t>Since the S&amp;P and US treasuries are liquid and the underlying data is widely dispersed, the annual numbers are reliable.</t>
  </si>
  <si>
    <t>How good as the averages as predictors?</t>
  </si>
  <si>
    <t>The returns, especially on stocks and bonds, are noisy, with up years and down years. The averages that have been computed come with error, and I have computed standard errros in each of the numbers (especially the risk premiums). Note that even with the longest data series, there is substantial standard error and it becomes explosively large for shorter periods.</t>
  </si>
  <si>
    <t>Why do you keep the maturity of the 10-year bond unchanged, when you compute the return on the bond?</t>
  </si>
  <si>
    <t>Normally, when you buy a 10-year bond and hold it for a year, you will end up with a 9-year bond. While I could compute the return using a 9-year maturity, and the answer will be fairly close to what I report, I want to keep the 10-year rmaturity going for consistency in my risk premium computation. Put simply, think of the return on the 10-year bond as the one you would have if the coupon changed, but the maturity is reset to 10 year at the end of the year.</t>
  </si>
  <si>
    <t>Summary statistics</t>
  </si>
  <si>
    <t>Mean</t>
  </si>
  <si>
    <t>Standard deviation</t>
  </si>
  <si>
    <t>Variance</t>
  </si>
  <si>
    <t>Min</t>
  </si>
  <si>
    <t>Max</t>
  </si>
  <si>
    <t>25th percentile</t>
  </si>
  <si>
    <t>75th percentile</t>
  </si>
  <si>
    <t>N</t>
  </si>
  <si>
    <t>Risk premia and Sharpe Ratios</t>
  </si>
  <si>
    <t>Sharpe ratio</t>
  </si>
  <si>
    <t>Risk premium</t>
  </si>
  <si>
    <t>Extreme outcomes</t>
  </si>
  <si>
    <t>Mean - 1 SD</t>
  </si>
  <si>
    <t>Mean - 2 SD</t>
  </si>
  <si>
    <t>Mean - 3 SD</t>
  </si>
  <si>
    <t>Mean + 1 SD</t>
  </si>
  <si>
    <t>Mean + 2 SD</t>
  </si>
  <si>
    <t>Mean + 3 SD</t>
  </si>
  <si>
    <t>Tail risk assuming returns are normally distributed</t>
  </si>
  <si>
    <t>Prob( R &lt; Mean - 1 SD)</t>
  </si>
  <si>
    <t>Prob( R &lt; Mean - 2 SD)</t>
  </si>
  <si>
    <t>Prob( R &lt; Mean  - 3 SD)</t>
  </si>
  <si>
    <t>Tail risk - in sample</t>
  </si>
  <si>
    <t>Value at Risk (5%)</t>
  </si>
  <si>
    <t>Cutoff</t>
  </si>
  <si>
    <t>Expected shortfall (CvaR)</t>
  </si>
  <si>
    <t>Left tail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</si>
</sst>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00000"/>
  </numFmts>
  <fonts count="7">
    <font>
      <sz val="11"/>
      <color rgb="FF000000"/>
      <name val="Aptos Narrow"/>
      <family val="2"/>
      <charset val="1"/>
    </font>
    <font>
      <b/>
      <sz val="11"/>
      <color rgb="FF000000"/>
      <name val="Aptos Narrow"/>
      <family val="2"/>
      <charset val="1"/>
    </font>
    <font>
      <b/>
      <sz val="12"/>
      <name val="Geneva"/>
      <family val="2"/>
      <charset val="1"/>
    </font>
    <font>
      <sz val="12"/>
      <color rgb="FFDD0806"/>
      <name val="Geneva"/>
      <family val="2"/>
      <charset val="1"/>
    </font>
    <font>
      <sz val="12"/>
      <name val="Geneva"/>
      <family val="2"/>
      <charset val="1"/>
    </font>
    <font>
      <b/>
      <sz val="10"/>
      <name val="Geneva"/>
      <family val="2"/>
      <charset val="1"/>
    </font>
    <font>
      <b/>
      <sz val="11"/>
      <color rgb="FF000000"/>
      <name val="Aptos Narrow"/>
      <family val="2"/>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rgb="FF3D3D3D"/>
      </left>
      <right style="thin">
        <color rgb="FF3D3D3D"/>
      </right>
      <top style="thin">
        <color rgb="FF3D3D3D"/>
      </top>
      <bottom style="thin">
        <color rgb="FF3D3D3D"/>
      </bottom>
      <diagonal/>
    </border>
  </borders>
  <cellStyleXfs count="1">
    <xf numFmtId="0" fontId="0" fillId="0" borderId="0"/>
  </cellStyleXfs>
  <cellXfs count="18">
    <xf numFmtId="0" fontId="0" fillId="0" borderId="0" xfId="0"/>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0" fontId="3" fillId="0" borderId="1" xfId="0" applyFont="1" applyBorder="1" applyAlignment="1">
      <alignment vertical="center" wrapText="1"/>
    </xf>
    <xf numFmtId="0" fontId="4" fillId="0" borderId="1" xfId="0" applyFont="1" applyBorder="1" applyAlignment="1">
      <alignment vertical="top" wrapText="1"/>
    </xf>
    <xf numFmtId="0" fontId="3" fillId="0" borderId="1" xfId="0" applyFont="1" applyBorder="1" applyAlignment="1">
      <alignment vertical="center"/>
    </xf>
    <xf numFmtId="0" fontId="4" fillId="0" borderId="1" xfId="0" applyFont="1" applyBorder="1" applyAlignment="1">
      <alignment wrapText="1"/>
    </xf>
    <xf numFmtId="0" fontId="4" fillId="0" borderId="1" xfId="0" applyFont="1" applyBorder="1"/>
    <xf numFmtId="0" fontId="3" fillId="0" borderId="1" xfId="0" applyFont="1" applyBorder="1" applyAlignment="1">
      <alignment horizontal="lef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left" vertical="top" wrapText="1"/>
    </xf>
    <xf numFmtId="0" fontId="6" fillId="0" borderId="0" xfId="0" applyFont="1"/>
    <xf numFmtId="0" fontId="0" fillId="2" borderId="0" xfId="0" applyFill="1"/>
    <xf numFmtId="0" fontId="2" fillId="0" borderId="1" xfId="0" applyFont="1" applyBorder="1" applyAlignment="1">
      <alignment horizontal="center"/>
    </xf>
    <xf numFmtId="0" fontId="5" fillId="0" borderId="1" xfId="0" applyFont="1" applyBorder="1" applyAlignment="1">
      <alignment horizontal="center"/>
    </xf>
    <xf numFmtId="166" fontId="0" fillId="0" borderId="0" xfId="0" applyNumberFormat="1"/>
  </cellXfs>
  <cellStyles count="1">
    <cellStyle name="Normal" xfId="0" builtinId="0"/>
  </cellStyles>
  <dxfs count="0"/>
  <tableStyles count="0" defaultTableStyle="TableStyleMedium2" defaultPivotStyle="PivotStyleLight16"/>
  <colors>
    <indexedColors>
      <rgbColor rgb="FF000000"/>
      <rgbColor rgb="FFFFFFFF"/>
      <rgbColor rgb="FFDD0806"/>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D3D3D"/>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_xlchart.v1.3</cx:f>
      </cx:numDim>
    </cx:data>
  </cx:chartData>
  <cx:chart>
    <cx:title pos="t" align="ctr" overlay="0">
      <cx:tx>
        <cx:txData>
          <cx:v>SP500 Histogram</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SP500 Histogram</a:t>
          </a:r>
        </a:p>
      </cx:txPr>
    </cx:title>
    <cx:plotArea>
      <cx:plotAreaRegion>
        <cx:series layoutId="clusteredColumn" uniqueId="{84E1ABE7-3B8B-4173-9CD5-1E56C463076F}">
          <cx:tx>
            <cx:txData>
              <cx:f>_xlchart.v1.2</cx:f>
              <cx:v>sp500</cx:v>
            </cx:txData>
          </cx:tx>
          <cx:dataId val="0"/>
          <cx:layoutPr>
            <cx:binning intervalClosed="r"/>
          </cx:layoutPr>
        </cx:series>
      </cx:plotAreaRegion>
      <cx:axis id="0">
        <cx:catScaling gapWidth="0"/>
        <cx:tickLabels/>
      </cx:axis>
      <cx:axis id="1">
        <cx:valScaling/>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txData>
          <cx:v>Treasury Bond Histogram</cx:v>
        </cx:txData>
      </cx:tx>
      <cx:txPr>
        <a:bodyPr spcFirstLastPara="1" vertOverflow="ellipsis" horzOverflow="overflow" wrap="square" lIns="0" tIns="0" rIns="0" bIns="0" anchor="ctr" anchorCtr="1"/>
        <a:lstStyle/>
        <a:p>
          <a:pPr algn="ctr" rtl="0">
            <a:defRPr/>
          </a:pPr>
          <a:r>
            <a:rPr lang="en-US" sz="1400" b="0" i="0" u="none" strike="noStrike" baseline="0">
              <a:solidFill>
                <a:sysClr val="windowText" lastClr="000000">
                  <a:lumMod val="65000"/>
                  <a:lumOff val="35000"/>
                </a:sysClr>
              </a:solidFill>
              <a:latin typeface="Aptos Narrow" panose="02110004020202020204"/>
            </a:rPr>
            <a:t>Treasury Bond Histogram</a:t>
          </a:r>
        </a:p>
      </cx:txPr>
    </cx:title>
    <cx:plotArea>
      <cx:plotAreaRegion>
        <cx:series layoutId="clusteredColumn" uniqueId="{303C14A4-07A2-4AA9-B6F5-E0331FF26CB7}">
          <cx:tx>
            <cx:txData>
              <cx:f>_xlchart.v1.0</cx:f>
              <cx:v>tbond</cx:v>
            </cx:txData>
          </cx:tx>
          <cx:dataId val="0"/>
          <cx:layoutPr>
            <cx:binning intervalClosed="r"/>
          </cx:layoutPr>
        </cx:series>
      </cx:plotAreaRegion>
      <cx:axis id="0">
        <cx:catScaling gapWidth="0"/>
        <cx:tickLabels/>
      </cx:axis>
      <cx:axis id="1">
        <cx:valScaling/>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0</xdr:rowOff>
    </xdr:from>
    <xdr:to>
      <xdr:col>18</xdr:col>
      <xdr:colOff>247650</xdr:colOff>
      <xdr:row>16</xdr:row>
      <xdr:rowOff>8164</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8715ED54-CDF8-49C5-8DFF-0B632CEA02C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8385810" y="636270"/>
              <a:ext cx="4568190" cy="2751364"/>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11</xdr:col>
      <xdr:colOff>0</xdr:colOff>
      <xdr:row>17</xdr:row>
      <xdr:rowOff>0</xdr:rowOff>
    </xdr:from>
    <xdr:to>
      <xdr:col>18</xdr:col>
      <xdr:colOff>247650</xdr:colOff>
      <xdr:row>32</xdr:row>
      <xdr:rowOff>8165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3769FE3F-6E4E-422A-9402-72A5DD598894}"/>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8385810" y="3562350"/>
              <a:ext cx="4568190" cy="2751365"/>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9"/>
  <sheetViews>
    <sheetView tabSelected="1" topLeftCell="A32" zoomScale="120" zoomScaleNormal="120" workbookViewId="0">
      <selection activeCell="J40" sqref="J40"/>
    </sheetView>
  </sheetViews>
  <sheetFormatPr defaultColWidth="8.5234375" defaultRowHeight="14.4"/>
  <cols>
    <col min="2" max="4" width="11.05078125" customWidth="1"/>
    <col min="6" max="6" width="23" customWidth="1"/>
    <col min="7" max="9" width="11.20703125" bestFit="1" customWidth="1"/>
  </cols>
  <sheetData>
    <row r="1" spans="1:10" s="2" customFormat="1" ht="50.25" customHeight="1">
      <c r="A1" s="1" t="s">
        <v>0</v>
      </c>
      <c r="B1" s="1" t="s">
        <v>1</v>
      </c>
      <c r="C1" s="1" t="s">
        <v>2</v>
      </c>
      <c r="D1" s="1" t="s">
        <v>3</v>
      </c>
    </row>
    <row r="2" spans="1:10">
      <c r="A2" s="3">
        <v>1928</v>
      </c>
      <c r="B2" s="3">
        <v>0.43811155152887898</v>
      </c>
      <c r="C2" s="3">
        <v>3.0800000000000001E-2</v>
      </c>
      <c r="D2" s="3">
        <v>8.3547085897993003E-3</v>
      </c>
      <c r="F2" s="13" t="s">
        <v>36</v>
      </c>
    </row>
    <row r="3" spans="1:10">
      <c r="A3" s="3">
        <v>1929</v>
      </c>
      <c r="B3" s="3">
        <v>-8.2979466119096595E-2</v>
      </c>
      <c r="C3" s="3">
        <v>3.1600000000000003E-2</v>
      </c>
      <c r="D3" s="3">
        <v>4.2038041563204301E-2</v>
      </c>
      <c r="G3" s="1" t="s">
        <v>1</v>
      </c>
      <c r="H3" s="1" t="s">
        <v>2</v>
      </c>
      <c r="I3" s="1" t="s">
        <v>3</v>
      </c>
    </row>
    <row r="4" spans="1:10">
      <c r="A4" s="3">
        <v>1930</v>
      </c>
      <c r="B4" s="3">
        <v>-0.25123636363636398</v>
      </c>
      <c r="C4" s="3">
        <v>4.5499999999999999E-2</v>
      </c>
      <c r="D4" s="3">
        <v>4.54093143489704E-2</v>
      </c>
      <c r="F4" t="s">
        <v>37</v>
      </c>
      <c r="G4" s="14">
        <f>AVERAGE(B2:B99)</f>
        <v>0.11854651059830713</v>
      </c>
      <c r="H4" s="14">
        <f t="shared" ref="H4:I4" si="0">AVERAGE(C2:C99)</f>
        <v>3.4149460142360505E-2</v>
      </c>
      <c r="I4" s="14">
        <f t="shared" si="0"/>
        <v>4.8223616587018805E-2</v>
      </c>
    </row>
    <row r="5" spans="1:10">
      <c r="A5" s="3">
        <v>1931</v>
      </c>
      <c r="B5" s="3">
        <v>-0.43837548891786199</v>
      </c>
      <c r="C5" s="3">
        <v>2.3099999999999999E-2</v>
      </c>
      <c r="D5" s="3">
        <v>-2.55885596194225E-2</v>
      </c>
      <c r="F5" t="s">
        <v>38</v>
      </c>
      <c r="G5" s="14">
        <f>_xlfn.STDEV.S(B2:B99)</f>
        <v>0.19403430168488903</v>
      </c>
      <c r="H5" s="14">
        <f t="shared" ref="H5:I5" si="1">_xlfn.STDEV.S(C2:C99)</f>
        <v>3.0357980775318226E-2</v>
      </c>
      <c r="I5" s="14">
        <f t="shared" si="1"/>
        <v>7.90242543496847E-2</v>
      </c>
    </row>
    <row r="6" spans="1:10">
      <c r="A6" s="3">
        <v>1932</v>
      </c>
      <c r="B6" s="3">
        <v>-8.6423645320197001E-2</v>
      </c>
      <c r="C6" s="3">
        <v>1.0699999999999999E-2</v>
      </c>
      <c r="D6" s="3">
        <v>8.7903069904773298E-2</v>
      </c>
      <c r="F6" t="s">
        <v>39</v>
      </c>
      <c r="G6">
        <f>_xlfn.VAR.S(B2:B99)</f>
        <v>3.7649310230342528E-2</v>
      </c>
      <c r="H6">
        <f t="shared" ref="H6:I6" si="2">_xlfn.VAR.S(C2:C99)</f>
        <v>9.2160699675459092E-4</v>
      </c>
      <c r="I6">
        <f t="shared" si="2"/>
        <v>6.2448327755236614E-3</v>
      </c>
      <c r="J6">
        <f>G5^2</f>
        <v>3.7649310230342528E-2</v>
      </c>
    </row>
    <row r="7" spans="1:10">
      <c r="A7" s="3">
        <v>1933</v>
      </c>
      <c r="B7" s="3">
        <v>0.49982225433526001</v>
      </c>
      <c r="C7" s="3">
        <v>9.5999999999999992E-3</v>
      </c>
      <c r="D7" s="3">
        <v>1.8552720891857399E-2</v>
      </c>
      <c r="F7" t="s">
        <v>40</v>
      </c>
      <c r="G7">
        <f>MIN(B2:B99)</f>
        <v>-0.43837548891786199</v>
      </c>
      <c r="H7">
        <f t="shared" ref="H7:I7" si="3">MIN(C2:C99)</f>
        <v>2.9999999999999997E-4</v>
      </c>
      <c r="I7">
        <f t="shared" si="3"/>
        <v>-0.17828171538250701</v>
      </c>
    </row>
    <row r="8" spans="1:10">
      <c r="A8" s="3">
        <v>1934</v>
      </c>
      <c r="B8" s="3">
        <v>-1.1885656970912799E-2</v>
      </c>
      <c r="C8" s="3">
        <v>2.7833333333333299E-3</v>
      </c>
      <c r="D8" s="3">
        <v>7.9634426179656104E-2</v>
      </c>
      <c r="F8" t="s">
        <v>41</v>
      </c>
      <c r="G8">
        <f>MAX(B2:B99)</f>
        <v>0.52563321241434902</v>
      </c>
      <c r="H8">
        <f t="shared" ref="H8:I8" si="4">MAX(C2:C99)</f>
        <v>0.14036184738955801</v>
      </c>
      <c r="I8">
        <f t="shared" si="4"/>
        <v>0.32814549486295602</v>
      </c>
    </row>
    <row r="9" spans="1:10">
      <c r="A9" s="3">
        <v>1935</v>
      </c>
      <c r="B9" s="3">
        <v>0.46740421052631598</v>
      </c>
      <c r="C9" s="3">
        <v>1.6750000000000001E-3</v>
      </c>
      <c r="D9" s="3">
        <v>4.47204772965661E-2</v>
      </c>
      <c r="F9" t="s">
        <v>42</v>
      </c>
      <c r="G9">
        <f>PERCENTILE(B2:B99, 0.25)</f>
        <v>-1.16581544481237E-2</v>
      </c>
      <c r="H9">
        <f t="shared" ref="H9:I9" si="5">PERCENTILE(C2:C99, 0.25)</f>
        <v>9.4064000000000005E-3</v>
      </c>
      <c r="I9">
        <f t="shared" si="5"/>
        <v>7.4800903493944977E-3</v>
      </c>
    </row>
    <row r="10" spans="1:10">
      <c r="A10" s="3">
        <v>1936</v>
      </c>
      <c r="B10" s="3">
        <v>0.31943410275502598</v>
      </c>
      <c r="C10" s="3">
        <v>1.725E-3</v>
      </c>
      <c r="D10" s="3">
        <v>5.0178754045450601E-2</v>
      </c>
      <c r="F10" t="s">
        <v>43</v>
      </c>
      <c r="G10">
        <f xml:space="preserve"> PERCENTILE(B2:B99, 0.75)</f>
        <v>0.25716752941513099</v>
      </c>
      <c r="H10">
        <f t="shared" ref="H10:I10" si="6" xml:space="preserve"> PERCENTILE(C2:C99, 0.75)</f>
        <v>5.1949999999999996E-2</v>
      </c>
      <c r="I10">
        <f t="shared" si="6"/>
        <v>8.4030993711378704E-2</v>
      </c>
    </row>
    <row r="11" spans="1:10">
      <c r="A11" s="3">
        <v>1937</v>
      </c>
      <c r="B11" s="3">
        <v>-0.35336728754365498</v>
      </c>
      <c r="C11" s="3">
        <v>2.7583333333333301E-3</v>
      </c>
      <c r="D11" s="3">
        <v>1.37914605964604E-2</v>
      </c>
      <c r="F11" t="s">
        <v>44</v>
      </c>
      <c r="G11">
        <f>COUNT(B2:B99)</f>
        <v>98</v>
      </c>
      <c r="H11">
        <f t="shared" ref="H11:I11" si="7">COUNT(C2:C99)</f>
        <v>98</v>
      </c>
      <c r="I11">
        <f t="shared" si="7"/>
        <v>98</v>
      </c>
    </row>
    <row r="12" spans="1:10">
      <c r="A12" s="3">
        <v>1938</v>
      </c>
      <c r="B12" s="3">
        <v>0.29282654028436</v>
      </c>
      <c r="C12" s="3">
        <v>6.4999999999999997E-4</v>
      </c>
      <c r="D12" s="3">
        <v>4.2132485322046102E-2</v>
      </c>
    </row>
    <row r="13" spans="1:10">
      <c r="A13" s="3">
        <v>1939</v>
      </c>
      <c r="B13" s="3">
        <v>-1.09756468797564E-2</v>
      </c>
      <c r="C13" s="3">
        <v>4.58333333333333E-4</v>
      </c>
      <c r="D13" s="3">
        <v>4.4122613942060698E-2</v>
      </c>
      <c r="F13" s="13" t="s">
        <v>45</v>
      </c>
    </row>
    <row r="14" spans="1:10">
      <c r="A14" s="3">
        <v>1940</v>
      </c>
      <c r="B14" s="3">
        <v>-0.10672873194221499</v>
      </c>
      <c r="C14" s="3">
        <v>3.5833333333333301E-4</v>
      </c>
      <c r="D14" s="3">
        <v>5.4024815962845502E-2</v>
      </c>
      <c r="G14" s="1" t="s">
        <v>1</v>
      </c>
      <c r="H14" s="1" t="s">
        <v>2</v>
      </c>
      <c r="I14" s="1" t="s">
        <v>3</v>
      </c>
    </row>
    <row r="15" spans="1:10">
      <c r="A15" s="3">
        <v>1941</v>
      </c>
      <c r="B15" s="3">
        <v>-0.12771455576559601</v>
      </c>
      <c r="C15" s="3">
        <v>1.2916666666666699E-3</v>
      </c>
      <c r="D15" s="3">
        <v>-2.0221975848580102E-2</v>
      </c>
      <c r="F15" t="s">
        <v>47</v>
      </c>
      <c r="G15">
        <f>G4 - $H$4</f>
        <v>8.4397050455946629E-2</v>
      </c>
      <c r="H15">
        <f t="shared" ref="H15:I15" si="8">H4 - $H$4</f>
        <v>0</v>
      </c>
      <c r="I15">
        <f t="shared" si="8"/>
        <v>1.4074156444658301E-2</v>
      </c>
    </row>
    <row r="16" spans="1:10">
      <c r="A16" s="3">
        <v>1942</v>
      </c>
      <c r="B16" s="3">
        <v>0.19173762945914799</v>
      </c>
      <c r="C16" s="3">
        <v>3.4250000000000001E-3</v>
      </c>
      <c r="D16" s="3">
        <v>2.2948682374484199E-2</v>
      </c>
      <c r="F16" t="s">
        <v>46</v>
      </c>
      <c r="G16">
        <f>G15 / G5</f>
        <v>0.43495943615684574</v>
      </c>
      <c r="H16">
        <f t="shared" ref="H16:I16" si="9">H15 / H5</f>
        <v>0</v>
      </c>
      <c r="I16">
        <f t="shared" si="9"/>
        <v>0.17809919954928946</v>
      </c>
    </row>
    <row r="17" spans="1:9">
      <c r="A17" s="3">
        <v>1943</v>
      </c>
      <c r="B17" s="3">
        <v>0.25061310133060399</v>
      </c>
      <c r="C17" s="3">
        <v>3.8E-3</v>
      </c>
      <c r="D17" s="3">
        <v>2.4899999999999999E-2</v>
      </c>
    </row>
    <row r="18" spans="1:9">
      <c r="A18" s="3">
        <v>1944</v>
      </c>
      <c r="B18" s="3">
        <v>0.19030676949443001</v>
      </c>
      <c r="C18" s="3">
        <v>3.8E-3</v>
      </c>
      <c r="D18" s="3">
        <v>2.57761115790703E-2</v>
      </c>
      <c r="F18" s="13" t="s">
        <v>48</v>
      </c>
    </row>
    <row r="19" spans="1:9">
      <c r="A19" s="3">
        <v>1945</v>
      </c>
      <c r="B19" s="3">
        <v>0.35821084337349401</v>
      </c>
      <c r="C19" s="3">
        <v>3.8E-3</v>
      </c>
      <c r="D19" s="3">
        <v>3.8044173419237201E-2</v>
      </c>
      <c r="G19" s="1" t="s">
        <v>1</v>
      </c>
      <c r="H19" s="1" t="s">
        <v>2</v>
      </c>
      <c r="I19" s="1" t="s">
        <v>3</v>
      </c>
    </row>
    <row r="20" spans="1:9">
      <c r="A20" s="3">
        <v>1946</v>
      </c>
      <c r="B20" s="3">
        <v>-8.4291474654377793E-2</v>
      </c>
      <c r="C20" s="3">
        <v>3.8E-3</v>
      </c>
      <c r="D20" s="3">
        <v>3.1283745375695698E-2</v>
      </c>
      <c r="F20" t="s">
        <v>49</v>
      </c>
      <c r="G20">
        <f>G4 - G5</f>
        <v>-7.5487791086581893E-2</v>
      </c>
      <c r="H20">
        <f t="shared" ref="H20:I20" si="10">H4 - H5</f>
        <v>3.7914793670422789E-3</v>
      </c>
      <c r="I20">
        <f t="shared" si="10"/>
        <v>-3.0800637762665894E-2</v>
      </c>
    </row>
    <row r="21" spans="1:9">
      <c r="A21" s="3">
        <v>1947</v>
      </c>
      <c r="B21" s="3">
        <v>5.1999999999999998E-2</v>
      </c>
      <c r="C21" s="3">
        <v>6.0083333333333299E-3</v>
      </c>
      <c r="D21" s="3">
        <v>9.1969680628322392E-3</v>
      </c>
      <c r="F21" t="s">
        <v>50</v>
      </c>
      <c r="G21">
        <f>G4 - 2 * G5</f>
        <v>-0.26952209277147093</v>
      </c>
      <c r="H21">
        <f t="shared" ref="H21:I21" si="11">H4 - 2 * H5</f>
        <v>-2.6566501408275947E-2</v>
      </c>
      <c r="I21">
        <f t="shared" si="11"/>
        <v>-0.10982489211235059</v>
      </c>
    </row>
    <row r="22" spans="1:9">
      <c r="A22" s="3">
        <v>1948</v>
      </c>
      <c r="B22" s="3">
        <v>5.7045751633986799E-2</v>
      </c>
      <c r="C22" s="3">
        <v>1.0449999999999999E-2</v>
      </c>
      <c r="D22" s="3">
        <v>1.9510369413175001E-2</v>
      </c>
      <c r="F22" t="s">
        <v>51</v>
      </c>
      <c r="G22">
        <f>G4 - 3 * G5</f>
        <v>-0.46355639445635999</v>
      </c>
      <c r="H22">
        <f t="shared" ref="H22:I22" si="12">H4 - 3 * H5</f>
        <v>-5.6924482183594166E-2</v>
      </c>
      <c r="I22">
        <f t="shared" si="12"/>
        <v>-0.18884914646203532</v>
      </c>
    </row>
    <row r="23" spans="1:9">
      <c r="A23" s="3">
        <v>1949</v>
      </c>
      <c r="B23" s="3">
        <v>0.18303223684210501</v>
      </c>
      <c r="C23" s="3">
        <v>1.115E-2</v>
      </c>
      <c r="D23" s="3">
        <v>4.6634851827973098E-2</v>
      </c>
      <c r="F23" t="s">
        <v>52</v>
      </c>
      <c r="G23">
        <f>G4 + G5</f>
        <v>0.31258081228319617</v>
      </c>
      <c r="H23">
        <f t="shared" ref="H23:I23" si="13">H4 + H5</f>
        <v>6.4507440917678738E-2</v>
      </c>
      <c r="I23">
        <f t="shared" si="13"/>
        <v>0.12724787093670351</v>
      </c>
    </row>
    <row r="24" spans="1:9">
      <c r="A24" s="3">
        <v>1950</v>
      </c>
      <c r="B24" s="3">
        <v>0.30805539011316302</v>
      </c>
      <c r="C24" s="3">
        <v>1.20333333333333E-2</v>
      </c>
      <c r="D24" s="3">
        <v>4.2959574171096103E-3</v>
      </c>
      <c r="F24" t="s">
        <v>53</v>
      </c>
      <c r="G24">
        <f>G4 + 2 * G5</f>
        <v>0.50661511396808523</v>
      </c>
      <c r="H24">
        <f t="shared" ref="H24:I24" si="14">H4 + 2 * H5</f>
        <v>9.4865421692996957E-2</v>
      </c>
      <c r="I24">
        <f t="shared" si="14"/>
        <v>0.20627212528638822</v>
      </c>
    </row>
    <row r="25" spans="1:9">
      <c r="A25" s="3">
        <v>1951</v>
      </c>
      <c r="B25" s="3">
        <v>0.236784630445423</v>
      </c>
      <c r="C25" s="3">
        <v>1.5174999999999999E-2</v>
      </c>
      <c r="D25" s="3">
        <v>-2.9531392208319899E-3</v>
      </c>
      <c r="F25" t="s">
        <v>54</v>
      </c>
      <c r="G25">
        <f>G4 + 3 * G5</f>
        <v>0.70064941565297423</v>
      </c>
      <c r="H25">
        <f t="shared" ref="H25:I25" si="15">H4 + 3 * H5</f>
        <v>0.12522340246831518</v>
      </c>
      <c r="I25">
        <f t="shared" si="15"/>
        <v>0.28529637963607291</v>
      </c>
    </row>
    <row r="26" spans="1:9">
      <c r="A26" s="3">
        <v>1952</v>
      </c>
      <c r="B26" s="3">
        <v>0.181509886411443</v>
      </c>
      <c r="C26" s="3">
        <v>1.7225000000000001E-2</v>
      </c>
      <c r="D26" s="3">
        <v>2.2679961918305701E-2</v>
      </c>
    </row>
    <row r="27" spans="1:9">
      <c r="A27" s="3">
        <v>1953</v>
      </c>
      <c r="B27" s="3">
        <v>-1.2082047421904499E-2</v>
      </c>
      <c r="C27" s="3">
        <v>1.8908333333333301E-2</v>
      </c>
      <c r="D27" s="3">
        <v>4.1438402589088499E-2</v>
      </c>
      <c r="F27" s="13" t="s">
        <v>55</v>
      </c>
    </row>
    <row r="28" spans="1:9">
      <c r="A28" s="3">
        <v>1954</v>
      </c>
      <c r="B28" s="3">
        <v>0.52563321241434902</v>
      </c>
      <c r="C28" s="3">
        <v>9.3752000000000002E-3</v>
      </c>
      <c r="D28" s="3">
        <v>3.2898034558095597E-2</v>
      </c>
      <c r="G28" s="1" t="s">
        <v>1</v>
      </c>
      <c r="H28" s="1" t="s">
        <v>2</v>
      </c>
      <c r="I28" s="1" t="s">
        <v>3</v>
      </c>
    </row>
    <row r="29" spans="1:9">
      <c r="A29" s="3">
        <v>1955</v>
      </c>
      <c r="B29" s="3">
        <v>0.32597331851028299</v>
      </c>
      <c r="C29" s="3">
        <v>1.7243426294820698E-2</v>
      </c>
      <c r="D29" s="3">
        <v>-1.3364391288618801E-2</v>
      </c>
      <c r="F29" t="s">
        <v>56</v>
      </c>
      <c r="G29">
        <f xml:space="preserve"> NORMDIST(G20, G4,G5, TRUE)</f>
        <v>0.15865525393145699</v>
      </c>
      <c r="H29">
        <f t="shared" ref="H29:I29" si="16" xml:space="preserve"> NORMDIST(H20, H4,H5, TRUE)</f>
        <v>0.15865525393145699</v>
      </c>
      <c r="I29">
        <f t="shared" si="16"/>
        <v>0.15865525393145699</v>
      </c>
    </row>
    <row r="30" spans="1:9">
      <c r="A30" s="3">
        <v>1956</v>
      </c>
      <c r="B30" s="3">
        <v>7.4395118733509305E-2</v>
      </c>
      <c r="C30" s="3">
        <v>2.6213888888888901E-2</v>
      </c>
      <c r="D30" s="3">
        <v>-2.25577381731542E-2</v>
      </c>
      <c r="F30" t="s">
        <v>57</v>
      </c>
      <c r="G30">
        <f>NORMDIST(G21, G4,G5, TRUE)</f>
        <v>2.2750131948179191E-2</v>
      </c>
      <c r="H30">
        <f t="shared" ref="H30:I30" si="17">NORMDIST(H21, H4,H5, TRUE)</f>
        <v>2.2750131948179191E-2</v>
      </c>
      <c r="I30">
        <f t="shared" si="17"/>
        <v>2.2750131948179191E-2</v>
      </c>
    </row>
    <row r="31" spans="1:9">
      <c r="A31" s="3">
        <v>1957</v>
      </c>
      <c r="B31" s="3">
        <v>-0.10457360188558</v>
      </c>
      <c r="C31" s="3">
        <v>3.2245669291338597E-2</v>
      </c>
      <c r="D31" s="3">
        <v>6.7970128466249904E-2</v>
      </c>
      <c r="F31" t="s">
        <v>58</v>
      </c>
      <c r="G31">
        <f>NORMDIST(G22, G4,G5, TRUE)</f>
        <v>1.3498980316300933E-3</v>
      </c>
      <c r="H31">
        <f t="shared" ref="H31:I31" si="18">NORMDIST(H22, H4,H5, TRUE)</f>
        <v>1.3498980316300954E-3</v>
      </c>
      <c r="I31">
        <f t="shared" si="18"/>
        <v>1.3498980316300933E-3</v>
      </c>
    </row>
    <row r="32" spans="1:9">
      <c r="A32" s="3">
        <v>1958</v>
      </c>
      <c r="B32" s="3">
        <v>0.43719954988747201</v>
      </c>
      <c r="C32" s="3">
        <v>1.76654618473896E-2</v>
      </c>
      <c r="D32" s="3">
        <v>-2.0990181755274701E-2</v>
      </c>
    </row>
    <row r="33" spans="1:10">
      <c r="A33" s="3">
        <v>1959</v>
      </c>
      <c r="B33" s="3">
        <v>0.12056457163557301</v>
      </c>
      <c r="C33" s="3">
        <v>3.3860159362549803E-2</v>
      </c>
      <c r="D33" s="3">
        <v>-2.6466312591385099E-2</v>
      </c>
      <c r="F33" s="13" t="s">
        <v>59</v>
      </c>
    </row>
    <row r="34" spans="1:10">
      <c r="A34" s="3">
        <v>1960</v>
      </c>
      <c r="B34" s="3">
        <v>3.36535314743695E-3</v>
      </c>
      <c r="C34" s="3">
        <v>2.8729718875501999E-2</v>
      </c>
      <c r="D34" s="3">
        <v>0.116395036909634</v>
      </c>
      <c r="G34" s="1" t="s">
        <v>1</v>
      </c>
      <c r="H34" s="1" t="s">
        <v>2</v>
      </c>
      <c r="I34" s="1" t="s">
        <v>3</v>
      </c>
    </row>
    <row r="35" spans="1:10">
      <c r="A35" s="3">
        <v>1961</v>
      </c>
      <c r="B35" s="3">
        <v>0.26637712958182702</v>
      </c>
      <c r="C35" s="3">
        <v>2.35248995983936E-2</v>
      </c>
      <c r="D35" s="3">
        <v>2.0609208076323202E-2</v>
      </c>
      <c r="F35" t="s">
        <v>56</v>
      </c>
      <c r="G35">
        <f>COUNTIF(B$2:B$99, "&lt;=" &amp; G20) / $G$11</f>
        <v>0.19387755102040816</v>
      </c>
      <c r="H35">
        <f t="shared" ref="H35:I35" si="19">COUNTIF(C$2:C$99, "&lt;=" &amp; H20) / $G$11</f>
        <v>0.19387755102040816</v>
      </c>
      <c r="I35">
        <f t="shared" si="19"/>
        <v>8.1632653061224483E-2</v>
      </c>
    </row>
    <row r="36" spans="1:10">
      <c r="A36" s="3">
        <v>1962</v>
      </c>
      <c r="B36" s="3">
        <v>-8.8114605171208907E-2</v>
      </c>
      <c r="C36" s="3">
        <v>2.7723694779116501E-2</v>
      </c>
      <c r="D36" s="3">
        <v>5.6935440540084599E-2</v>
      </c>
      <c r="F36" t="s">
        <v>57</v>
      </c>
      <c r="G36">
        <f t="shared" ref="G36:G37" si="20">COUNTIF(B$2:B$99, "&lt;=" &amp; G21) / $G$11</f>
        <v>3.0612244897959183E-2</v>
      </c>
      <c r="H36">
        <f t="shared" ref="H36:H37" si="21">COUNTIF(C$2:C$99, "&lt;=" &amp; H21) / $G$11</f>
        <v>0</v>
      </c>
      <c r="I36">
        <f t="shared" ref="I36:I37" si="22">COUNTIF(D$2:D$99, "&lt;=" &amp; I21) / $G$11</f>
        <v>2.0408163265306121E-2</v>
      </c>
    </row>
    <row r="37" spans="1:10">
      <c r="A37" s="3">
        <v>1963</v>
      </c>
      <c r="B37" s="3">
        <v>0.226119270998415</v>
      </c>
      <c r="C37" s="3">
        <v>3.1560240963855402E-2</v>
      </c>
      <c r="D37" s="3">
        <v>1.68416207395461E-2</v>
      </c>
      <c r="F37" t="s">
        <v>58</v>
      </c>
      <c r="G37" s="17">
        <f t="shared" si="20"/>
        <v>0</v>
      </c>
      <c r="H37" s="17">
        <f t="shared" si="21"/>
        <v>0</v>
      </c>
      <c r="I37" s="17">
        <f t="shared" si="22"/>
        <v>0</v>
      </c>
    </row>
    <row r="38" spans="1:10">
      <c r="A38" s="3">
        <v>1964</v>
      </c>
      <c r="B38" s="3">
        <v>0.164154558784324</v>
      </c>
      <c r="C38" s="3">
        <v>3.5457370517928299E-2</v>
      </c>
      <c r="D38" s="3">
        <v>3.7280648911540801E-2</v>
      </c>
    </row>
    <row r="39" spans="1:10">
      <c r="A39" s="3">
        <v>1965</v>
      </c>
      <c r="B39" s="3">
        <v>0.123992424778761</v>
      </c>
      <c r="C39" s="3">
        <v>3.9490763052208798E-2</v>
      </c>
      <c r="D39" s="3">
        <v>7.1885509359262299E-3</v>
      </c>
      <c r="F39" s="13" t="s">
        <v>63</v>
      </c>
    </row>
    <row r="40" spans="1:10">
      <c r="A40" s="3">
        <v>1966</v>
      </c>
      <c r="B40" s="3">
        <v>-9.9709542356377898E-2</v>
      </c>
      <c r="C40" s="3">
        <v>4.8557200000000002E-2</v>
      </c>
      <c r="D40" s="3">
        <v>2.9079409324299602E-2</v>
      </c>
      <c r="G40" s="1" t="s">
        <v>1</v>
      </c>
      <c r="H40" s="1" t="s">
        <v>2</v>
      </c>
      <c r="I40" s="1" t="s">
        <v>3</v>
      </c>
      <c r="J40" s="13" t="s">
        <v>61</v>
      </c>
    </row>
    <row r="41" spans="1:10">
      <c r="A41" s="3">
        <v>1967</v>
      </c>
      <c r="B41" s="3">
        <v>0.238029665131333</v>
      </c>
      <c r="C41" s="3">
        <v>4.2934538152610398E-2</v>
      </c>
      <c r="D41" s="3">
        <v>-1.5806209932824701E-2</v>
      </c>
      <c r="F41" t="s">
        <v>60</v>
      </c>
      <c r="G41">
        <f>PERCENTILE(B2:B99, J41)</f>
        <v>-0.22439686218771251</v>
      </c>
      <c r="J41">
        <v>0.05</v>
      </c>
    </row>
    <row r="42" spans="1:10">
      <c r="A42" s="3">
        <v>1968</v>
      </c>
      <c r="B42" s="3">
        <v>0.10814862651601501</v>
      </c>
      <c r="C42" s="3">
        <v>5.3376E-2</v>
      </c>
      <c r="D42" s="3">
        <v>3.27461969507684E-2</v>
      </c>
      <c r="F42" t="s">
        <v>62</v>
      </c>
      <c r="G42">
        <f>AVERAGEIF(B2:B99, "&lt;=" &amp; G41)</f>
        <v>-0.33350408774496654</v>
      </c>
    </row>
    <row r="43" spans="1:10">
      <c r="A43" s="3">
        <v>1969</v>
      </c>
      <c r="B43" s="3">
        <v>-8.2413710764490597E-2</v>
      </c>
      <c r="C43" s="3">
        <v>6.6684677419354799E-2</v>
      </c>
      <c r="D43" s="3">
        <v>-5.0140493209926099E-2</v>
      </c>
    </row>
    <row r="44" spans="1:10">
      <c r="A44" s="3">
        <v>1970</v>
      </c>
      <c r="B44" s="3">
        <v>3.5611449054964203E-2</v>
      </c>
      <c r="C44" s="3">
        <v>6.3909999999999995E-2</v>
      </c>
      <c r="D44" s="3">
        <v>0.16754737183412299</v>
      </c>
    </row>
    <row r="45" spans="1:10">
      <c r="A45" s="3">
        <v>1971</v>
      </c>
      <c r="B45" s="3">
        <v>0.14221150298426499</v>
      </c>
      <c r="C45" s="3">
        <v>4.3342570281124503E-2</v>
      </c>
      <c r="D45" s="3">
        <v>9.7868966197123E-2</v>
      </c>
    </row>
    <row r="46" spans="1:10">
      <c r="A46" s="3">
        <v>1972</v>
      </c>
      <c r="B46" s="3">
        <v>0.187553629150749</v>
      </c>
      <c r="C46" s="3">
        <v>4.0618399999999999E-2</v>
      </c>
      <c r="D46" s="3">
        <v>2.81844905044497E-2</v>
      </c>
    </row>
    <row r="47" spans="1:10">
      <c r="A47" s="3">
        <v>1973</v>
      </c>
      <c r="B47" s="3">
        <v>-0.143080474375265</v>
      </c>
      <c r="C47" s="3">
        <v>7.0354435483871006E-2</v>
      </c>
      <c r="D47" s="3">
        <v>3.6586646024150099E-2</v>
      </c>
    </row>
    <row r="48" spans="1:10">
      <c r="A48" s="3">
        <v>1974</v>
      </c>
      <c r="B48" s="3">
        <v>-0.25901785750897</v>
      </c>
      <c r="C48" s="3">
        <v>7.8457831325301194E-2</v>
      </c>
      <c r="D48" s="3">
        <v>1.9886086932378599E-2</v>
      </c>
    </row>
    <row r="49" spans="1:4">
      <c r="A49" s="3">
        <v>1975</v>
      </c>
      <c r="B49" s="3">
        <v>0.369951371061844</v>
      </c>
      <c r="C49" s="3">
        <v>5.7863855421686698E-2</v>
      </c>
      <c r="D49" s="3">
        <v>3.6052536026033803E-2</v>
      </c>
    </row>
    <row r="50" spans="1:4">
      <c r="A50" s="3">
        <v>1976</v>
      </c>
      <c r="B50" s="3">
        <v>0.23830999002106701</v>
      </c>
      <c r="C50" s="3">
        <v>4.9765999999999998E-2</v>
      </c>
      <c r="D50" s="3">
        <v>0.15984560742909201</v>
      </c>
    </row>
    <row r="51" spans="1:4">
      <c r="A51" s="3">
        <v>1977</v>
      </c>
      <c r="B51" s="3">
        <v>-6.9797040759352294E-2</v>
      </c>
      <c r="C51" s="3">
        <v>5.2609638554216902E-2</v>
      </c>
      <c r="D51" s="3">
        <v>1.2899606071070401E-2</v>
      </c>
    </row>
    <row r="52" spans="1:4">
      <c r="A52" s="3">
        <v>1978</v>
      </c>
      <c r="B52" s="3">
        <v>6.50928391167193E-2</v>
      </c>
      <c r="C52" s="3">
        <v>7.1783064516128994E-2</v>
      </c>
      <c r="D52" s="3">
        <v>-7.7758069075086504E-3</v>
      </c>
    </row>
    <row r="53" spans="1:4">
      <c r="A53" s="3">
        <v>1979</v>
      </c>
      <c r="B53" s="3">
        <v>0.185194901675164</v>
      </c>
      <c r="C53" s="3">
        <v>0.100542741935484</v>
      </c>
      <c r="D53" s="3">
        <v>6.7072031247235502E-3</v>
      </c>
    </row>
    <row r="54" spans="1:4">
      <c r="A54" s="3">
        <v>1980</v>
      </c>
      <c r="B54" s="3">
        <v>0.31735245506762999</v>
      </c>
      <c r="C54" s="3">
        <v>0.1139188</v>
      </c>
      <c r="D54" s="3">
        <v>-2.9897442519993999E-2</v>
      </c>
    </row>
    <row r="55" spans="1:4">
      <c r="A55" s="3">
        <v>1981</v>
      </c>
      <c r="B55" s="3">
        <v>-4.7023902474955803E-2</v>
      </c>
      <c r="C55" s="3">
        <v>0.14036184738955801</v>
      </c>
      <c r="D55" s="3">
        <v>8.19921533589235E-2</v>
      </c>
    </row>
    <row r="56" spans="1:4">
      <c r="A56" s="3">
        <v>1982</v>
      </c>
      <c r="B56" s="3">
        <v>0.20419055079559401</v>
      </c>
      <c r="C56" s="3">
        <v>0.1109</v>
      </c>
      <c r="D56" s="3">
        <v>0.32814549486295602</v>
      </c>
    </row>
    <row r="57" spans="1:4">
      <c r="A57" s="3">
        <v>1983</v>
      </c>
      <c r="B57" s="3">
        <v>0.22337155858930599</v>
      </c>
      <c r="C57" s="3">
        <v>8.9499999999999996E-2</v>
      </c>
      <c r="D57" s="3">
        <v>3.2002094451429298E-2</v>
      </c>
    </row>
    <row r="58" spans="1:4">
      <c r="A58" s="3">
        <v>1984</v>
      </c>
      <c r="B58" s="3">
        <v>6.14614199963621E-2</v>
      </c>
      <c r="C58" s="3">
        <v>9.9199999999999997E-2</v>
      </c>
      <c r="D58" s="3">
        <v>0.137333643441023</v>
      </c>
    </row>
    <row r="59" spans="1:4">
      <c r="A59" s="3">
        <v>1985</v>
      </c>
      <c r="B59" s="3">
        <v>0.31235149485768898</v>
      </c>
      <c r="C59" s="3">
        <v>7.7200000000000005E-2</v>
      </c>
      <c r="D59" s="3">
        <v>0.25712488212606399</v>
      </c>
    </row>
    <row r="60" spans="1:4">
      <c r="A60" s="3">
        <v>1986</v>
      </c>
      <c r="B60" s="3">
        <v>0.18494578758046201</v>
      </c>
      <c r="C60" s="3">
        <v>6.1499999999999999E-2</v>
      </c>
      <c r="D60" s="3">
        <v>0.24284215141767601</v>
      </c>
    </row>
    <row r="61" spans="1:4">
      <c r="A61" s="3">
        <v>1987</v>
      </c>
      <c r="B61" s="3">
        <v>5.8127216418218698E-2</v>
      </c>
      <c r="C61" s="3">
        <v>5.96E-2</v>
      </c>
      <c r="D61" s="3">
        <v>-4.96050893792623E-2</v>
      </c>
    </row>
    <row r="62" spans="1:4">
      <c r="A62" s="3">
        <v>1988</v>
      </c>
      <c r="B62" s="3">
        <v>0.16537192812044699</v>
      </c>
      <c r="C62" s="3">
        <v>6.8900000000000003E-2</v>
      </c>
      <c r="D62" s="3">
        <v>8.2235958434841702E-2</v>
      </c>
    </row>
    <row r="63" spans="1:4">
      <c r="A63" s="3">
        <v>1989</v>
      </c>
      <c r="B63" s="3">
        <v>0.31475183638196702</v>
      </c>
      <c r="C63" s="3">
        <v>8.3900000000000002E-2</v>
      </c>
      <c r="D63" s="3">
        <v>0.17693647159446199</v>
      </c>
    </row>
    <row r="64" spans="1:4">
      <c r="A64" s="3">
        <v>1990</v>
      </c>
      <c r="B64" s="3">
        <v>-3.0644516129032101E-2</v>
      </c>
      <c r="C64" s="3">
        <v>7.7499999999999999E-2</v>
      </c>
      <c r="D64" s="3">
        <v>6.2353753335533398E-2</v>
      </c>
    </row>
    <row r="65" spans="1:4">
      <c r="A65" s="3">
        <v>1991</v>
      </c>
      <c r="B65" s="3">
        <v>0.30234843134879802</v>
      </c>
      <c r="C65" s="3">
        <v>5.5399999999999998E-2</v>
      </c>
      <c r="D65" s="3">
        <v>0.150045100195173</v>
      </c>
    </row>
    <row r="66" spans="1:4">
      <c r="A66" s="3">
        <v>1992</v>
      </c>
      <c r="B66" s="3">
        <v>7.4937279723800598E-2</v>
      </c>
      <c r="C66" s="3">
        <v>3.5099999999999999E-2</v>
      </c>
      <c r="D66" s="3">
        <v>9.3616373162079394E-2</v>
      </c>
    </row>
    <row r="67" spans="1:4">
      <c r="A67" s="3">
        <v>1993</v>
      </c>
      <c r="B67" s="3">
        <v>9.96705147919488E-2</v>
      </c>
      <c r="C67" s="3">
        <v>3.0700000000000002E-2</v>
      </c>
      <c r="D67" s="3">
        <v>0.14210957589263101</v>
      </c>
    </row>
    <row r="68" spans="1:4">
      <c r="A68" s="3">
        <v>1994</v>
      </c>
      <c r="B68" s="3">
        <v>1.3259206774573901E-2</v>
      </c>
      <c r="C68" s="3">
        <v>4.3700000000000003E-2</v>
      </c>
      <c r="D68" s="3">
        <v>-8.0366555509985907E-2</v>
      </c>
    </row>
    <row r="69" spans="1:4">
      <c r="A69" s="3">
        <v>1995</v>
      </c>
      <c r="B69" s="3">
        <v>0.37195198902606302</v>
      </c>
      <c r="C69" s="3">
        <v>5.6599999999999998E-2</v>
      </c>
      <c r="D69" s="3">
        <v>0.23480780112538899</v>
      </c>
    </row>
    <row r="70" spans="1:4">
      <c r="A70" s="3">
        <v>1996</v>
      </c>
      <c r="B70" s="3">
        <v>0.226809660188658</v>
      </c>
      <c r="C70" s="3">
        <v>5.1499999999999997E-2</v>
      </c>
      <c r="D70" s="3">
        <v>1.42860779340184E-2</v>
      </c>
    </row>
    <row r="71" spans="1:4">
      <c r="A71" s="3">
        <v>1997</v>
      </c>
      <c r="B71" s="3">
        <v>0.33103653103653102</v>
      </c>
      <c r="C71" s="3">
        <v>5.1999999999999998E-2</v>
      </c>
      <c r="D71" s="3">
        <v>9.9391302729775297E-2</v>
      </c>
    </row>
    <row r="72" spans="1:4">
      <c r="A72" s="3">
        <v>1998</v>
      </c>
      <c r="B72" s="3">
        <v>0.28337953278443601</v>
      </c>
      <c r="C72" s="3">
        <v>4.9099999999999998E-2</v>
      </c>
      <c r="D72" s="3">
        <v>0.14921431922606199</v>
      </c>
    </row>
    <row r="73" spans="1:4">
      <c r="A73" s="3">
        <v>1999</v>
      </c>
      <c r="B73" s="3">
        <v>0.208853509920845</v>
      </c>
      <c r="C73" s="3">
        <v>4.7800000000000002E-2</v>
      </c>
      <c r="D73" s="3">
        <v>-8.2542147962685802E-2</v>
      </c>
    </row>
    <row r="74" spans="1:4">
      <c r="A74" s="3">
        <v>2000</v>
      </c>
      <c r="B74" s="3">
        <v>-9.0318189552492795E-2</v>
      </c>
      <c r="C74" s="3">
        <v>0.06</v>
      </c>
      <c r="D74" s="3">
        <v>0.16655267125397499</v>
      </c>
    </row>
    <row r="75" spans="1:4">
      <c r="A75" s="3">
        <v>2001</v>
      </c>
      <c r="B75" s="3">
        <v>-0.118497591420002</v>
      </c>
      <c r="C75" s="3">
        <v>3.4799999999999998E-2</v>
      </c>
      <c r="D75" s="3">
        <v>5.5721811892492597E-2</v>
      </c>
    </row>
    <row r="76" spans="1:4">
      <c r="A76" s="3">
        <v>2002</v>
      </c>
      <c r="B76" s="3">
        <v>-0.21966047957912699</v>
      </c>
      <c r="C76" s="3">
        <v>1.6400000000000001E-2</v>
      </c>
      <c r="D76" s="3">
        <v>0.15116400378109299</v>
      </c>
    </row>
    <row r="77" spans="1:4">
      <c r="A77" s="3">
        <v>2003</v>
      </c>
      <c r="B77" s="3">
        <v>0.28355800050010199</v>
      </c>
      <c r="C77" s="3">
        <v>1.03E-2</v>
      </c>
      <c r="D77" s="3">
        <v>3.7531858817758498E-3</v>
      </c>
    </row>
    <row r="78" spans="1:4">
      <c r="A78" s="3">
        <v>2004</v>
      </c>
      <c r="B78" s="3">
        <v>0.107427759440962</v>
      </c>
      <c r="C78" s="3">
        <v>1.4E-2</v>
      </c>
      <c r="D78" s="3">
        <v>4.4906837022745498E-2</v>
      </c>
    </row>
    <row r="79" spans="1:4">
      <c r="A79" s="3">
        <v>2005</v>
      </c>
      <c r="B79" s="3">
        <v>4.83447752326885E-2</v>
      </c>
      <c r="C79" s="3">
        <v>3.2199999999999999E-2</v>
      </c>
      <c r="D79" s="3">
        <v>2.8675329597779499E-2</v>
      </c>
    </row>
    <row r="80" spans="1:4">
      <c r="A80" s="3">
        <v>2006</v>
      </c>
      <c r="B80" s="3">
        <v>0.156125579793157</v>
      </c>
      <c r="C80" s="3">
        <v>4.8500000000000001E-2</v>
      </c>
      <c r="D80" s="3">
        <v>1.96100124175684E-2</v>
      </c>
    </row>
    <row r="81" spans="1:4">
      <c r="A81" s="3">
        <v>2007</v>
      </c>
      <c r="B81" s="3">
        <v>5.4847352464217701E-2</v>
      </c>
      <c r="C81" s="3">
        <v>4.48E-2</v>
      </c>
      <c r="D81" s="3">
        <v>0.102099219300128</v>
      </c>
    </row>
    <row r="82" spans="1:4">
      <c r="A82" s="3">
        <v>2008</v>
      </c>
      <c r="B82" s="3">
        <v>-0.36552344111798202</v>
      </c>
      <c r="C82" s="3">
        <v>1.4E-2</v>
      </c>
      <c r="D82" s="3">
        <v>0.20101279926977</v>
      </c>
    </row>
    <row r="83" spans="1:4">
      <c r="A83" s="3">
        <v>2009</v>
      </c>
      <c r="B83" s="3">
        <v>0.25935233877663999</v>
      </c>
      <c r="C83" s="3">
        <v>1.5E-3</v>
      </c>
      <c r="D83" s="3">
        <v>-0.11116695313259201</v>
      </c>
    </row>
    <row r="84" spans="1:4">
      <c r="A84" s="3">
        <v>2010</v>
      </c>
      <c r="B84" s="3">
        <v>0.148210922787194</v>
      </c>
      <c r="C84" s="3">
        <v>1.4E-3</v>
      </c>
      <c r="D84" s="3">
        <v>8.4629338803557705E-2</v>
      </c>
    </row>
    <row r="85" spans="1:4">
      <c r="A85" s="3">
        <v>2011</v>
      </c>
      <c r="B85" s="3">
        <v>2.09837473362805E-2</v>
      </c>
      <c r="C85" s="3">
        <v>5.0000000000000001E-4</v>
      </c>
      <c r="D85" s="3">
        <v>0.16035334999461401</v>
      </c>
    </row>
    <row r="86" spans="1:4">
      <c r="A86" s="3">
        <v>2012</v>
      </c>
      <c r="B86" s="3">
        <v>0.15890585241730301</v>
      </c>
      <c r="C86" s="3">
        <v>8.9999999999999998E-4</v>
      </c>
      <c r="D86" s="3">
        <v>2.9715719780189501E-2</v>
      </c>
    </row>
    <row r="87" spans="1:4">
      <c r="A87" s="3">
        <v>2013</v>
      </c>
      <c r="B87" s="3">
        <v>0.32145085858125499</v>
      </c>
      <c r="C87" s="3">
        <v>5.9999999999999995E-4</v>
      </c>
      <c r="D87" s="3">
        <v>-9.1045687943472606E-2</v>
      </c>
    </row>
    <row r="88" spans="1:4">
      <c r="A88" s="3">
        <v>2014</v>
      </c>
      <c r="B88" s="3">
        <v>0.13524421649462201</v>
      </c>
      <c r="C88" s="3">
        <v>2.9999999999999997E-4</v>
      </c>
      <c r="D88" s="3">
        <v>0.107461804520048</v>
      </c>
    </row>
    <row r="89" spans="1:4">
      <c r="A89" s="3">
        <v>2015</v>
      </c>
      <c r="B89" s="3">
        <v>1.3788916411676099E-2</v>
      </c>
      <c r="C89" s="3">
        <v>5.0000000000000001E-4</v>
      </c>
      <c r="D89" s="3">
        <v>1.28429967097922E-2</v>
      </c>
    </row>
    <row r="90" spans="1:4">
      <c r="A90" s="3">
        <v>2016</v>
      </c>
      <c r="B90" s="3">
        <v>0.117730808747982</v>
      </c>
      <c r="C90" s="3">
        <v>3.2000000000000002E-3</v>
      </c>
      <c r="D90" s="3">
        <v>6.9055046987477903E-3</v>
      </c>
    </row>
    <row r="91" spans="1:4">
      <c r="A91" s="3">
        <v>2017</v>
      </c>
      <c r="B91" s="3">
        <v>0.21605481434499299</v>
      </c>
      <c r="C91" s="3">
        <v>9.4999999999999998E-3</v>
      </c>
      <c r="D91" s="3">
        <v>2.8017162707789499E-2</v>
      </c>
    </row>
    <row r="92" spans="1:4">
      <c r="A92" s="3">
        <v>2018</v>
      </c>
      <c r="B92" s="3">
        <v>-4.2268692890885397E-2</v>
      </c>
      <c r="C92" s="3">
        <v>1.9699999999999999E-2</v>
      </c>
      <c r="D92" s="3">
        <v>-1.66923857134026E-4</v>
      </c>
    </row>
    <row r="93" spans="1:4">
      <c r="A93" s="3">
        <v>2019</v>
      </c>
      <c r="B93" s="3">
        <v>0.312116799968088</v>
      </c>
      <c r="C93" s="3">
        <v>2.1100000000000001E-2</v>
      </c>
      <c r="D93" s="3">
        <v>9.6356307415483899E-2</v>
      </c>
    </row>
    <row r="94" spans="1:4">
      <c r="A94" s="3">
        <v>2020</v>
      </c>
      <c r="B94" s="3">
        <v>0.180232018274225</v>
      </c>
      <c r="C94" s="3">
        <v>3.5999999999999999E-3</v>
      </c>
      <c r="D94" s="3">
        <v>0.113318976466141</v>
      </c>
    </row>
    <row r="95" spans="1:4">
      <c r="A95" s="3">
        <v>2021</v>
      </c>
      <c r="B95" s="3">
        <v>0.28468851751964203</v>
      </c>
      <c r="C95" s="3">
        <v>4.0000000000000002E-4</v>
      </c>
      <c r="D95" s="3">
        <v>-4.4160344486044799E-2</v>
      </c>
    </row>
    <row r="96" spans="1:4">
      <c r="A96" s="3">
        <v>2022</v>
      </c>
      <c r="B96" s="3">
        <v>-0.18037505927178599</v>
      </c>
      <c r="C96" s="3">
        <v>2.0899999999999998E-2</v>
      </c>
      <c r="D96" s="3">
        <v>-0.17828171538250701</v>
      </c>
    </row>
    <row r="97" spans="1:4">
      <c r="A97" s="3">
        <v>2023</v>
      </c>
      <c r="B97" s="3">
        <v>0.26060684985024102</v>
      </c>
      <c r="C97" s="3">
        <v>5.28E-2</v>
      </c>
      <c r="D97" s="3">
        <v>3.8800000000000001E-2</v>
      </c>
    </row>
    <row r="98" spans="1:4">
      <c r="A98" s="3">
        <v>2024</v>
      </c>
      <c r="B98" s="3">
        <v>0.24878611262526701</v>
      </c>
      <c r="C98" s="3">
        <v>5.1799999999999999E-2</v>
      </c>
      <c r="D98" s="3">
        <v>-1.63718014366298E-2</v>
      </c>
    </row>
    <row r="99" spans="1:4">
      <c r="A99" s="3">
        <v>2025</v>
      </c>
      <c r="B99" s="3">
        <v>0.17723658237597401</v>
      </c>
      <c r="C99" s="3">
        <v>4.2099999999999999E-2</v>
      </c>
      <c r="D99" s="3">
        <v>7.7954808707674003E-2</v>
      </c>
    </row>
  </sheetData>
  <pageMargins left="0.7" right="0.7" top="0.75" bottom="0.75" header="0.511811023622047" footer="0.511811023622047"/>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110" zoomScaleNormal="110" workbookViewId="0">
      <selection sqref="A1:B1"/>
    </sheetView>
  </sheetViews>
  <sheetFormatPr defaultColWidth="10" defaultRowHeight="14.4"/>
  <cols>
    <col min="1" max="1" width="24.20703125" customWidth="1"/>
    <col min="2" max="2" width="76.9453125" customWidth="1"/>
  </cols>
  <sheetData>
    <row r="1" spans="1:2" ht="15.3">
      <c r="A1" s="15" t="s">
        <v>4</v>
      </c>
      <c r="B1" s="15"/>
    </row>
    <row r="2" spans="1:2" ht="90">
      <c r="A2" s="4" t="s">
        <v>5</v>
      </c>
      <c r="B2" s="5" t="s">
        <v>6</v>
      </c>
    </row>
    <row r="3" spans="1:2" ht="45">
      <c r="A3" s="4" t="s">
        <v>7</v>
      </c>
      <c r="B3" s="5" t="s">
        <v>8</v>
      </c>
    </row>
    <row r="4" spans="1:2" ht="135">
      <c r="A4" s="6" t="s">
        <v>9</v>
      </c>
      <c r="B4" s="5" t="s">
        <v>10</v>
      </c>
    </row>
    <row r="5" spans="1:2" ht="60">
      <c r="A5" s="6" t="s">
        <v>11</v>
      </c>
      <c r="B5" s="5" t="s">
        <v>12</v>
      </c>
    </row>
    <row r="6" spans="1:2" ht="45">
      <c r="A6" s="4" t="s">
        <v>13</v>
      </c>
      <c r="B6" s="5" t="s">
        <v>14</v>
      </c>
    </row>
    <row r="7" spans="1:2" ht="75">
      <c r="A7" s="4" t="s">
        <v>15</v>
      </c>
      <c r="B7" s="5" t="s">
        <v>16</v>
      </c>
    </row>
    <row r="8" spans="1:2" ht="15">
      <c r="A8" s="4" t="s">
        <v>17</v>
      </c>
      <c r="B8" s="5" t="s">
        <v>18</v>
      </c>
    </row>
    <row r="9" spans="1:2" ht="45.3">
      <c r="A9" s="6" t="s">
        <v>19</v>
      </c>
      <c r="B9" s="7" t="s">
        <v>20</v>
      </c>
    </row>
    <row r="10" spans="1:2" ht="30.3">
      <c r="A10" s="6" t="s">
        <v>21</v>
      </c>
      <c r="B10" s="7" t="s">
        <v>22</v>
      </c>
    </row>
    <row r="11" spans="1:2" ht="15.3">
      <c r="A11" s="6" t="s">
        <v>23</v>
      </c>
      <c r="B11" s="8" t="s">
        <v>24</v>
      </c>
    </row>
    <row r="12" spans="1:2" ht="75.3">
      <c r="A12" s="9" t="s">
        <v>25</v>
      </c>
      <c r="B12" s="7" t="s">
        <v>26</v>
      </c>
    </row>
    <row r="13" spans="1:2" ht="30.3">
      <c r="A13" s="6" t="s">
        <v>27</v>
      </c>
      <c r="B13" s="7" t="s">
        <v>28</v>
      </c>
    </row>
    <row r="14" spans="1:2" ht="15.3">
      <c r="A14" s="10"/>
      <c r="B14" s="10"/>
    </row>
    <row r="15" spans="1:2" ht="16" customHeight="1">
      <c r="A15" s="16" t="s">
        <v>29</v>
      </c>
      <c r="B15" s="16"/>
    </row>
    <row r="16" spans="1:2" ht="30.3">
      <c r="A16" s="11" t="s">
        <v>30</v>
      </c>
      <c r="B16" s="7" t="s">
        <v>31</v>
      </c>
    </row>
    <row r="17" spans="1:2" ht="75.3">
      <c r="A17" s="4" t="s">
        <v>32</v>
      </c>
      <c r="B17" s="7" t="s">
        <v>33</v>
      </c>
    </row>
    <row r="18" spans="1:2" ht="90">
      <c r="A18" s="12" t="s">
        <v>34</v>
      </c>
      <c r="B18" s="5" t="s">
        <v>35</v>
      </c>
    </row>
    <row r="19" spans="1:2" ht="15.3">
      <c r="A19" s="10"/>
      <c r="B19" s="10"/>
    </row>
    <row r="20" spans="1:2" ht="15.3">
      <c r="A20" s="10"/>
      <c r="B20" s="10"/>
    </row>
    <row r="21" spans="1:2" ht="15.3">
      <c r="A21" s="10"/>
      <c r="B21" s="10"/>
    </row>
    <row r="22" spans="1:2" ht="15.3">
      <c r="A22" s="10"/>
      <c r="B22" s="10"/>
    </row>
    <row r="23" spans="1:2" ht="15.3">
      <c r="A23" s="10"/>
      <c r="B23" s="10"/>
    </row>
    <row r="24" spans="1:2" ht="15.3">
      <c r="A24" s="10"/>
      <c r="B24" s="10"/>
    </row>
    <row r="25" spans="1:2" ht="15.3">
      <c r="A25" s="10"/>
      <c r="B25" s="10"/>
    </row>
    <row r="26" spans="1:2" ht="15.3">
      <c r="A26" s="10"/>
      <c r="B26" s="10"/>
    </row>
  </sheetData>
  <mergeCells count="2">
    <mergeCell ref="A1:B1"/>
    <mergeCell ref="A15:B15"/>
  </mergeCells>
  <pageMargins left="0.78749999999999998" right="0.78749999999999998" top="1.05277777777778" bottom="1.05277777777778" header="0.78749999999999998" footer="0.78749999999999998"/>
  <pageSetup orientation="portrait" horizontalDpi="300" verticalDpi="300"/>
  <headerFooter>
    <oddHeader>&amp;C&amp;"Times New Roman,Regular"&amp;12&amp;Kffffff&amp;A</oddHeader>
    <oddFooter>&amp;C&amp;"Times New Roman,Regular"&amp;12&amp;KffffffPage &amp;P</oddFooter>
  </headerFooter>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Explanations_Sources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Ion, Mihai B.</dc:creator>
  <dc:description/>
  <cp:lastModifiedBy>Ion, Mihai B.</cp:lastModifiedBy>
  <cp:revision>2</cp:revision>
  <dcterms:created xsi:type="dcterms:W3CDTF">2026-01-14T22:51:54Z</dcterms:created>
  <dcterms:modified xsi:type="dcterms:W3CDTF">2026-01-29T17:43:37Z</dcterms:modified>
  <dc:language>en-US</dc:language>
</cp:coreProperties>
</file>